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<sst xmlns="http://schemas.openxmlformats.org/spreadsheetml/2006/main" count="3663" uniqueCount="2965">
  <si>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</si>
  <si>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</si>
  <si>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</si>
  <si>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</si>
  <si>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</si>
  <si>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</si>
  <si>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</si>
  <si>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</si>
  <si>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</si>
  <si>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</si>
  <si>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</si>
  <si>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</si>
  <si>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</si>
  <si>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</si>
  <si>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</si>
  <si>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</si>
  <si>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</si>
  <si>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</si>
  <si>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</si>
  <si>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</si>
  <si>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</si>
  <si>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</si>
  <si>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</si>
  <si>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</si>
  <si>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</si>
  <si>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</si>
  <si>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</si>
  <si>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</si>
  <si>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</si>
  <si>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</si>
  <si>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</si>
  <si>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</si>
  <si>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</si>
  <si>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</si>
  <si>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</si>
  <si>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</si>
  <si>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</si>
  <si>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</si>
  <si>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</si>
  <si>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</si>
  <si>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</si>
  <si>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</si>
  <si>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</si>
  <si>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</si>
  <si>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</si>
  <si>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</si>
  <si>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</si>
  <si>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</si>
  <si>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</si>
  <si>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</si>
  <si>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</si>
  <si>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</si>
  <si>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</si>
  <si>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</si>
  <si>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</si>
  <si>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</si>
  <si>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</si>
  <si>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</si>
  <si>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</si>
  <si>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</si>
  <si>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</si>
  <si>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</si>
  <si>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</si>
  <si>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</si>
  <si>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</si>
  <si>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</si>
  <si>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</si>
  <si>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</si>
  <si>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</si>
  <si>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</si>
  <si>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</si>
  <si>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</si>
  <si>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</si>
  <si>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</si>
  <si>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</si>
  <si>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</si>
  <si>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</si>
  <si>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</si>
  <si>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</si>
  <si>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</si>
  <si>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</si>
  <si>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</si>
  <si>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</si>
  <si>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</si>
  <si>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</si>
  <si>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</si>
  <si>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</si>
  <si>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</si>
  <si>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</si>
  <si>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</si>
  <si>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</si>
  <si>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</si>
  <si>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</si>
  <si>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</si>
  <si>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</si>
  <si>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</si>
  <si>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</si>
  <si>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</si>
  <si>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</si>
  <si>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</si>
  <si>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</si>
  <si>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</si>
  <si>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</si>
  <si>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</si>
  <si>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</si>
  <si>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</si>
  <si>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</si>
  <si>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</si>
  <si>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</si>
  <si>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</si>
  <si>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</si>
  <si>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</si>
  <si>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</si>
  <si>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</si>
  <si>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</si>
  <si>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</si>
  <si>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</si>
  <si>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</si>
  <si>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</si>
  <si>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</si>
  <si>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</si>
  <si>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</si>
  <si>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</si>
  <si>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</si>
  <si>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</si>
  <si>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</si>
  <si>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</si>
  <si>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</si>
  <si>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</si>
  <si>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</si>
  <si>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</si>
  <si>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</si>
  <si>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</si>
  <si>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</si>
  <si>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</si>
  <si>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</si>
  <si>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</si>
  <si>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</si>
  <si>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</si>
  <si>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</si>
  <si>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</si>
  <si>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</si>
  <si>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</si>
  <si>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</si>
  <si>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</si>
  <si>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</si>
  <si>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</si>
  <si>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</si>
  <si>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</si>
  <si>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</si>
  <si>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</si>
  <si>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</si>
  <si>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</si>
  <si>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</si>
  <si>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</si>
  <si>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</si>
  <si>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</si>
  <si>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</si>
  <si>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</si>
  <si>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</si>
  <si>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</si>
  <si>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</si>
  <si>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</si>
  <si>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</si>
  <si>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</si>
  <si>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</si>
  <si>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</si>
  <si>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</si>
  <si>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</si>
  <si>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</si>
  <si>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</si>
  <si>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</si>
  <si>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</si>
  <si>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</si>
  <si>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</si>
  <si>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</si>
  <si>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</si>
  <si>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</si>
  <si>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</si>
  <si>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</si>
  <si>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</si>
  <si>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</si>
  <si>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</si>
  <si>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</si>
  <si>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</si>
  <si>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</si>
  <si>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</si>
  <si>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</si>
  <si>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</si>
  <si>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</si>
  <si>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</si>
  <si>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</si>
  <si>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</si>
  <si>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</si>
  <si>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</si>
  <si>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</si>
  <si>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</si>
  <si>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</si>
  <si>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</si>
  <si>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</si>
  <si>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</si>
  <si>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</si>
  <si>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</si>
  <si>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</si>
  <si>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</si>
  <si>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</si>
  <si>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</si>
  <si>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</si>
  <si>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</si>
  <si>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</si>
  <si>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</si>
  <si>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</si>
  <si>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</si>
  <si>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</si>
  <si>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</si>
  <si>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</si>
  <si>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</si>
  <si>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</si>
  <si>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</si>
  <si>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</si>
  <si>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</si>
  <si>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</si>
  <si>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</si>
  <si>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</si>
  <si>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</si>
  <si>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</si>
  <si>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</si>
  <si>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</si>
  <si>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</si>
  <si>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</si>
  <si>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</si>
  <si>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</si>
  <si>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</si>
  <si>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</si>
  <si>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</si>
  <si>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</si>
  <si>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</si>
  <si>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</si>
  <si>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</si>
  <si>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</si>
  <si>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</si>
  <si>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</si>
  <si>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</si>
  <si>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</si>
  <si>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</si>
  <si>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</si>
  <si>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</si>
  <si>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</si>
  <si>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</si>
  <si>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</si>
  <si>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</si>
  <si>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</si>
  <si>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</si>
  <si>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</si>
  <si>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</si>
  <si>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</si>
  <si>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</si>
  <si>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</si>
  <si>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</si>
  <si>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</si>
  <si>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</si>
  <si>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</si>
  <si>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</si>
  <si>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</si>
  <si>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</si>
  <si>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</si>
  <si>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</si>
  <si>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</si>
  <si>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</si>
  <si>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</si>
  <si>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</si>
  <si>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</si>
  <si>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</si>
  <si>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</si>
  <si>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</si>
  <si>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</si>
  <si>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</si>
  <si>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</si>
  <si>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</si>
  <si>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</si>
  <si>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</si>
  <si>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</si>
  <si>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</si>
  <si>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</si>
  <si>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</si>
  <si>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</si>
  <si>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</si>
  <si>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</si>
  <si>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</si>
  <si>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</si>
  <si>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</si>
  <si>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</si>
  <si>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</si>
  <si>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</si>
  <si>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</si>
  <si>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</si>
  <si>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</si>
  <si>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</si>
  <si>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</si>
  <si>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</si>
  <si>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</si>
  <si>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</si>
  <si>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</si>
  <si>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</si>
  <si>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</si>
  <si>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</si>
  <si>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</si>
  <si>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</si>
  <si>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</si>
  <si>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</si>
  <si>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</si>
  <si>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</si>
  <si>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</si>
  <si>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</si>
  <si>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</si>
  <si>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</si>
  <si>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</si>
  <si>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</si>
  <si>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</si>
  <si>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</si>
  <si>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</si>
  <si>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</si>
  <si>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</si>
  <si>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</si>
  <si>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</si>
  <si>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</si>
  <si>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</si>
  <si>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</si>
  <si>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</si>
  <si>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</si>
  <si>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</si>
  <si>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</si>
  <si>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</si>
  <si>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</si>
  <si>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</si>
  <si>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</si>
  <si>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</si>
  <si>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</si>
  <si>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</si>
  <si>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</si>
  <si>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</si>
  <si>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</si>
  <si>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</si>
  <si>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</si>
  <si>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</si>
  <si>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</si>
  <si>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</si>
  <si>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</si>
  <si>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</si>
  <si>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</si>
  <si>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</si>
  <si>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</si>
  <si>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</si>
  <si>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</si>
  <si>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</si>
  <si>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</si>
  <si>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</si>
  <si>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</si>
  <si>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</si>
  <si>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</si>
  <si>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</si>
  <si>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</si>
  <si>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</si>
  <si>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</si>
  <si>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</si>
  <si>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</si>
  <si>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</si>
  <si>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</si>
  <si>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</si>
  <si>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</si>
  <si>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</si>
  <si>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</si>
  <si>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</si>
  <si>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</si>
  <si>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</si>
  <si>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</si>
  <si>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</si>
  <si>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</si>
  <si>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</si>
  <si>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</si>
  <si>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</si>
  <si>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</si>
  <si>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</si>
  <si>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</si>
  <si>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</si>
  <si>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</si>
  <si>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</si>
  <si>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</si>
  <si>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</si>
  <si>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</si>
  <si>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</si>
  <si>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</si>
  <si>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</si>
  <si>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</si>
  <si>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</si>
  <si>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</si>
  <si>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</si>
  <si>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</si>
  <si>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</si>
  <si>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</si>
  <si>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</si>
  <si>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</si>
  <si>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</si>
  <si>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</si>
  <si>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</si>
  <si>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</si>
  <si>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</si>
  <si>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</si>
  <si>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</si>
  <si>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</si>
  <si>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</si>
  <si>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</si>
  <si>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</si>
  <si>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</si>
  <si>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</si>
  <si>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</si>
  <si>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</si>
  <si>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</si>
  <si>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</si>
  <si>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</si>
  <si>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</si>
  <si>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</si>
  <si>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</si>
  <si>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</si>
  <si>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</si>
  <si>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</si>
  <si>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</si>
  <si>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</si>
  <si>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</si>
  <si>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</si>
  <si>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</si>
  <si>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</si>
  <si>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</si>
  <si>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</si>
  <si>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</si>
  <si>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</si>
  <si>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</si>
  <si>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</si>
  <si>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</si>
  <si>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</si>
  <si>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</si>
  <si>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</si>
  <si>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</si>
  <si>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</si>
  <si>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</si>
  <si>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</si>
  <si>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</si>
  <si>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</si>
  <si>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</si>
  <si>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</si>
  <si>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</si>
  <si>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</si>
  <si>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</si>
  <si>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</si>
  <si>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</si>
  <si>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</si>
  <si>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</si>
  <si>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</si>
  <si>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</si>
  <si>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</si>
  <si>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</si>
  <si>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</si>
  <si>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</si>
  <si>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</si>
  <si>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</si>
  <si>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</si>
  <si>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</si>
  <si>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</si>
  <si>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</si>
  <si>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</si>
  <si>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</si>
  <si>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</si>
  <si>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</si>
  <si>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</si>
  <si>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</si>
  <si>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</si>
  <si>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</si>
  <si>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</si>
  <si>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</si>
  <si>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</si>
  <si>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</si>
  <si>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</si>
  <si>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</si>
  <si>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</si>
  <si>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</si>
  <si>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</si>
  <si>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</si>
  <si>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</si>
  <si>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</si>
  <si>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</si>
  <si>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</si>
  <si>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</si>
  <si>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</si>
  <si>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</si>
  <si>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</si>
  <si>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</si>
  <si>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</si>
  <si>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</si>
  <si>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</si>
  <si>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</si>
  <si>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</si>
  <si>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</si>
  <si>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</si>
  <si>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</si>
  <si>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</si>
  <si>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</si>
  <si>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</si>
  <si>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</si>
  <si>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</si>
  <si>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</si>
  <si>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</si>
  <si>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</si>
  <si>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</si>
  <si>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</si>
  <si>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</si>
  <si>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</si>
  <si>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</si>
  <si>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</si>
  <si>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</si>
  <si>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</si>
  <si>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</si>
  <si>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</si>
  <si>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</si>
  <si>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</si>
  <si>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</si>
  <si>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</si>
  <si>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</si>
  <si>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</si>
  <si>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</si>
  <si>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</si>
  <si>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</si>
  <si>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</si>
  <si>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</si>
  <si>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</si>
  <si>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</si>
  <si>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</si>
  <si>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</si>
  <si>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</si>
  <si>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</si>
  <si>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</si>
  <si>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</si>
  <si>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</si>
  <si>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</si>
  <si>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</si>
  <si>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</si>
  <si>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</si>
  <si>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</si>
  <si>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</si>
  <si>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</si>
  <si>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</si>
  <si>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</si>
  <si>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</si>
  <si>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</si>
  <si>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</si>
  <si>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</si>
  <si>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</si>
  <si>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</si>
  <si>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</si>
  <si>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</si>
  <si>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</si>
  <si>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</si>
  <si>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</si>
  <si>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</si>
  <si>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</si>
  <si>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</si>
  <si>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</si>
  <si>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</si>
  <si>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</si>
  <si>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</si>
  <si>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</si>
  <si>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</si>
  <si>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</si>
  <si>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</si>
  <si>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</si>
  <si>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</si>
  <si>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</si>
  <si>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</si>
  <si>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</si>
  <si>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</si>
  <si>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</si>
  <si>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</si>
  <si>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</si>
  <si>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</si>
  <si>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</si>
  <si>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</si>
  <si>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</si>
  <si>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</si>
  <si>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</si>
  <si>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</si>
  <si>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</si>
  <si>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</si>
  <si>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</si>
  <si>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</si>
  <si>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</si>
  <si>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</si>
  <si>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</si>
  <si>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</si>
  <si>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</si>
  <si>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</si>
  <si>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</si>
  <si>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</si>
  <si>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</si>
  <si>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</si>
  <si>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</si>
  <si>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</si>
  <si>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</si>
  <si>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</si>
  <si>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</si>
  <si>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</si>
  <si>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</si>
  <si>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</si>
  <si>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</si>
  <si>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</si>
  <si>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</si>
  <si>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</si>
  <si>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</si>
  <si>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</si>
  <si>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</si>
  <si>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</si>
  <si>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</si>
  <si>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</si>
  <si>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</si>
  <si>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</si>
  <si>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</si>
  <si>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</si>
  <si>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</si>
  <si>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</si>
  <si>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</si>
  <si>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</si>
  <si>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</si>
  <si>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</si>
  <si>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</si>
  <si>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</si>
  <si>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</si>
  <si>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</si>
  <si>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</si>
  <si>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</si>
  <si>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</si>
  <si>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</si>
  <si>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</si>
  <si>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</si>
  <si>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</si>
  <si>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</si>
  <si>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</si>
  <si>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</si>
  <si>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</si>
  <si>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</si>
  <si>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</si>
  <si>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</si>
  <si>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</si>
  <si>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</si>
  <si>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</si>
  <si>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</si>
  <si>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</si>
  <si>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</si>
  <si>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</si>
  <si>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</si>
  <si>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</si>
  <si>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</si>
  <si>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</si>
  <si>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</si>
  <si>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</si>
  <si>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</si>
  <si>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</si>
  <si>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</si>
  <si>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</si>
  <si>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</si>
  <si>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</si>
  <si>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</si>
  <si>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</si>
  <si>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</si>
  <si>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</si>
  <si>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</si>
  <si>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</si>
  <si>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</si>
  <si>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</si>
  <si>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</si>
  <si>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</si>
  <si>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</si>
  <si>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</si>
  <si>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</si>
  <si>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</si>
  <si>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</si>
  <si>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</si>
  <si>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</si>
  <si>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</si>
  <si>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</si>
  <si>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</si>
  <si>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</si>
  <si>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</si>
  <si>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</si>
  <si>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</si>
  <si>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</si>
  <si>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</si>
  <si>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</si>
  <si>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</si>
  <si>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</si>
  <si>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</si>
  <si>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</si>
  <si>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</si>
  <si>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</si>
  <si>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</si>
  <si>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</si>
  <si>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</si>
  <si>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</si>
  <si>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</si>
  <si>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</si>
  <si>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</si>
  <si>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</si>
  <si>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</si>
  <si>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</si>
  <si>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</si>
  <si>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</si>
  <si>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</si>
  <si>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</si>
  <si>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</si>
  <si>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</si>
  <si>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</si>
  <si>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</si>
  <si>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</si>
  <si>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</si>
  <si>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</si>
  <si>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</si>
  <si>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</si>
  <si>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</si>
  <si>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</si>
  <si>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</si>
  <si>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</si>
  <si>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</si>
  <si>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</si>
  <si>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</si>
  <si>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</si>
  <si>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</si>
  <si>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</si>
  <si>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</si>
  <si>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</si>
  <si>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</si>
  <si>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</si>
  <si>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</si>
  <si>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</si>
  <si>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</si>
  <si>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</si>
  <si>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</si>
  <si>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</si>
  <si>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</si>
  <si>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</si>
  <si>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</si>
  <si>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</si>
  <si>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</si>
  <si>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</si>
  <si>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</si>
  <si>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</si>
  <si>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</si>
  <si>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</si>
  <si>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</si>
  <si>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</si>
  <si>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</si>
  <si>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</si>
  <si>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</si>
  <si>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</si>
  <si>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</si>
  <si>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</si>
  <si>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</si>
  <si>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</si>
  <si>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</si>
  <si>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</si>
  <si>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</si>
  <si>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</si>
  <si>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</si>
  <si>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</si>
  <si>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</si>
  <si>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</si>
  <si>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</si>
  <si>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</si>
  <si>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</si>
  <si>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</si>
  <si>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</si>
  <si>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</si>
  <si>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</si>
  <si>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</si>
  <si>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</si>
  <si>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</si>
  <si>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</si>
  <si>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</si>
  <si>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</si>
  <si>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</si>
  <si>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</si>
  <si>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</si>
  <si>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</si>
  <si>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</si>
  <si>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</si>
  <si>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</si>
  <si>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</si>
  <si>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</si>
  <si>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</si>
  <si>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</si>
  <si>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</si>
  <si>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</si>
  <si>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</si>
  <si>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</si>
  <si>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</si>
  <si>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</si>
  <si>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</si>
  <si>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</si>
  <si>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</si>
  <si>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</si>
  <si>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</si>
  <si>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</si>
  <si>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</si>
  <si>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</si>
  <si>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</si>
  <si>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</si>
  <si>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</si>
  <si>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</si>
  <si>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</si>
  <si>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</si>
  <si>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</si>
  <si>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</si>
  <si>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</si>
  <si>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</si>
  <si>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</si>
  <si>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</si>
  <si>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</si>
  <si>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</si>
  <si>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</si>
  <si>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</si>
  <si>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</si>
  <si>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</si>
  <si>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</si>
  <si>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</si>
  <si>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</si>
  <si>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</si>
  <si>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</si>
  <si>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</si>
  <si>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</si>
  <si>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</si>
  <si>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</si>
  <si>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</si>
  <si>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</si>
  <si>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</si>
  <si>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</si>
  <si>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</si>
  <si>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</si>
  <si>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</si>
  <si>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</si>
  <si>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</si>
  <si>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</si>
  <si>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</si>
  <si>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</si>
  <si>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</si>
  <si>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</si>
  <si>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</si>
  <si>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</si>
  <si>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</si>
  <si>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</si>
  <si>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</si>
  <si>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</si>
  <si>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</si>
  <si>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</si>
  <si>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</si>
  <si>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</si>
  <si>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</si>
  <si>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</si>
  <si>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</si>
  <si>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</si>
  <si>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</si>
  <si>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</si>
  <si>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</si>
  <si>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</si>
  <si>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</si>
  <si>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</si>
  <si>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</si>
  <si>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</si>
  <si>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</si>
  <si>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</si>
  <si>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</si>
  <si>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</si>
  <si>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</si>
  <si>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</si>
  <si>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</si>
  <si>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</si>
  <si>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</si>
  <si>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</si>
  <si>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</si>
  <si>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</si>
  <si>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</si>
  <si>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</si>
  <si>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</si>
  <si>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</si>
  <si>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</si>
  <si>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</si>
  <si>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</si>
  <si>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</si>
  <si>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</si>
  <si>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</si>
  <si>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</si>
  <si>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</si>
  <si>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</si>
  <si>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</si>
  <si>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</si>
  <si>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</si>
  <si>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</si>
  <si>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</si>
  <si>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</si>
  <si>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</si>
  <si>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</si>
  <si>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</si>
  <si>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</si>
  <si>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</si>
  <si>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</si>
  <si>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</si>
  <si>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</si>
  <si>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</si>
  <si>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</si>
  <si>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</si>
  <si>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</si>
  <si>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</si>
  <si>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</si>
  <si>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</si>
  <si>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</si>
  <si>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</si>
  <si>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</si>
  <si>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</si>
  <si>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</si>
  <si>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</si>
  <si>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</si>
  <si>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</si>
  <si>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</si>
  <si>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</si>
  <si>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</si>
  <si>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</si>
  <si>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</si>
  <si>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</si>
  <si>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</si>
  <si>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</si>
  <si>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</si>
  <si>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</si>
  <si>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</si>
  <si>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</si>
  <si>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</si>
  <si>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</si>
  <si>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</si>
  <si>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</si>
  <si>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</si>
  <si>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</si>
  <si>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</si>
  <si>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</si>
  <si>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</si>
  <si>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</si>
  <si>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</si>
  <si>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</si>
  <si>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</si>
  <si>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</si>
  <si>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</si>
  <si>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</si>
  <si>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</si>
  <si>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</si>
  <si>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</si>
  <si>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</si>
  <si>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</si>
  <si>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</si>
  <si>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</si>
  <si>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</si>
  <si>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</si>
  <si>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</si>
  <si>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</si>
  <si>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</si>
  <si>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</si>
  <si>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</si>
  <si>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</si>
  <si>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</si>
  <si>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</si>
  <si>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</si>
  <si>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</si>
  <si>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</si>
  <si>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</si>
  <si>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</si>
  <si>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</si>
  <si>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</si>
  <si>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</si>
  <si>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</si>
  <si>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</si>
  <si>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</si>
  <si>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</si>
  <si>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</si>
  <si>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</si>
  <si>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</si>
  <si>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</si>
  <si>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</si>
  <si>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</si>
  <si>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</si>
  <si>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</si>
  <si>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</si>
  <si>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</si>
  <si>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</si>
  <si>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</si>
  <si>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</si>
  <si>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</si>
  <si>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</si>
  <si>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</si>
  <si>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</si>
  <si>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</si>
  <si>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</si>
  <si>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</si>
  <si>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</si>
  <si>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</si>
  <si>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</si>
  <si>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</si>
  <si>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</si>
  <si>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</si>
  <si>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</si>
  <si>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</si>
  <si>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</si>
  <si>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</si>
  <si>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</si>
  <si>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</si>
  <si>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</si>
  <si>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</si>
  <si>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</si>
  <si>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</si>
  <si>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</si>
  <si>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</si>
  <si>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</si>
  <si>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</si>
  <si>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</si>
  <si>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</si>
  <si>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</si>
  <si>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</si>
  <si>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</si>
  <si>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</si>
  <si>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</si>
  <si>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</si>
  <si>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</si>
  <si>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</si>
  <si>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</si>
  <si>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</si>
  <si>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</si>
  <si>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</si>
  <si>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</si>
  <si>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</si>
  <si>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</si>
  <si>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</si>
  <si>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</si>
  <si>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</si>
  <si>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</si>
  <si>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</si>
  <si>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</si>
  <si>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</si>
  <si>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</si>
  <si>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</si>
  <si>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</si>
  <si>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</si>
  <si>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</si>
  <si>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</si>
  <si>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</si>
  <si>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</si>
  <si>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</si>
  <si>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</si>
  <si>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</si>
  <si>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</si>
  <si>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</si>
  <si>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</si>
  <si>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</si>
  <si>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</si>
  <si>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</si>
  <si>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</si>
  <si>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</si>
  <si>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</si>
  <si>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</si>
  <si>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</si>
  <si>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</si>
  <si>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</si>
  <si>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</si>
  <si>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</si>
  <si>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</si>
  <si>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</si>
  <si>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</si>
  <si>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</si>
  <si>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</si>
  <si>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</si>
  <si>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</si>
  <si>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</si>
  <si>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</si>
  <si>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</si>
  <si>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</si>
  <si>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</si>
  <si>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</si>
  <si>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</si>
  <si>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</si>
  <si>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</si>
  <si>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</si>
  <si>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</si>
  <si>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</si>
  <si>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</si>
  <si>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</si>
  <si>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</si>
  <si>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</si>
  <si>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</si>
  <si>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</si>
  <si>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</si>
  <si>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</si>
  <si>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</si>
  <si>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</si>
  <si>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</si>
  <si>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</si>
  <si>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</si>
  <si>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</si>
  <si>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</si>
  <si>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</si>
  <si>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</si>
  <si>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</si>
  <si>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</si>
  <si>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</si>
  <si>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</si>
  <si>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</si>
  <si>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</si>
  <si>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</si>
  <si>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</si>
  <si>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</si>
  <si>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</si>
  <si>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</si>
  <si>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</si>
  <si>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</si>
  <si>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</si>
  <si>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</si>
  <si>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</si>
  <si>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</si>
  <si>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</si>
  <si>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</si>
  <si>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</si>
  <si>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</si>
  <si>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</si>
  <si>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</si>
  <si>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</si>
  <si>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</si>
  <si>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</si>
  <si>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</si>
  <si>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</si>
  <si>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</si>
  <si>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</si>
  <si>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</si>
  <si>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</si>
  <si>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</si>
  <si>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</si>
  <si>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</si>
  <si>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</si>
  <si>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</si>
  <si>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</si>
  <si>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</si>
  <si>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</si>
  <si>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</si>
  <si>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</si>
  <si>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</si>
  <si>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</si>
  <si>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</si>
  <si>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</si>
  <si>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</si>
  <si>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</si>
  <si>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</si>
  <si>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</si>
  <si>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</si>
  <si>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</si>
  <si>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</si>
  <si>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</si>
  <si>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</si>
  <si>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</si>
  <si>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</si>
  <si>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</si>
  <si>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</si>
  <si>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</si>
  <si>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</si>
  <si>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</si>
  <si>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</si>
  <si>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</si>
  <si>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</si>
  <si>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</si>
  <si>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</si>
  <si>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</si>
  <si>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</si>
  <si>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</si>
  <si>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</si>
  <si>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</si>
  <si>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</si>
  <si>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</si>
  <si>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</si>
  <si>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</si>
  <si>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</si>
  <si>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</si>
  <si>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</si>
  <si>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</si>
  <si>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</si>
  <si>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</si>
  <si>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</si>
  <si>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</si>
  <si>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</si>
  <si>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</si>
  <si>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</si>
  <si>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</si>
  <si>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</si>
  <si>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</si>
  <si>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</si>
  <si>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</si>
  <si>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</si>
  <si>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</si>
  <si>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</si>
  <si>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</si>
  <si>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</si>
  <si>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</si>
  <si>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</si>
  <si>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</si>
  <si>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</si>
  <si>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</si>
  <si>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</si>
  <si>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</si>
  <si>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</si>
  <si>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</si>
  <si>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</si>
  <si>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</si>
  <si>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</si>
  <si>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</si>
  <si>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</si>
  <si>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</si>
  <si>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</si>
  <si>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</si>
  <si>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</si>
  <si>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</si>
  <si>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</si>
  <si>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</si>
  <si>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</si>
  <si>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</si>
  <si>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</si>
  <si>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</si>
  <si>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</si>
  <si>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</si>
  <si>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</si>
  <si>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</si>
  <si>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</si>
  <si>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</si>
  <si>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</si>
  <si>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</si>
  <si>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</si>
  <si>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</si>
  <si>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</si>
  <si>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</si>
  <si>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</si>
  <si>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</si>
  <si>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</si>
  <si>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</si>
  <si>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</si>
  <si>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</si>
  <si>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</si>
  <si>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</si>
  <si>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</si>
  <si>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</si>
  <si>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</si>
  <si>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</si>
  <si>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</si>
  <si>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</si>
  <si>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</si>
  <si>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</si>
  <si>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</si>
  <si>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</si>
  <si>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</si>
  <si>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</si>
  <si>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</si>
  <si>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</si>
  <si>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</si>
  <si>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</si>
  <si>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</si>
  <si>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</si>
  <si>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</si>
  <si>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</si>
  <si>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</si>
  <si>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</si>
  <si>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</si>
  <si>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</si>
  <si>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</si>
  <si>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</si>
  <si>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</si>
  <si>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</si>
  <si>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</si>
  <si>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</si>
  <si>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</si>
  <si>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</si>
  <si>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</si>
  <si>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</si>
  <si>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</si>
  <si>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</si>
  <si>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</si>
  <si>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</si>
  <si>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</si>
  <si>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</si>
  <si>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</si>
  <si>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</si>
  <si>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</si>
  <si>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</si>
  <si>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</si>
  <si>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</si>
  <si>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</si>
  <si>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</si>
  <si>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</si>
  <si>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</si>
  <si>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</si>
  <si>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</si>
  <si>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</si>
  <si>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</si>
  <si>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</si>
  <si>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</si>
  <si>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</si>
  <si>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</si>
  <si>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</si>
  <si>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</si>
  <si>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</si>
  <si>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</si>
  <si>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</si>
  <si>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</si>
  <si>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</si>
  <si>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</si>
  <si>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</si>
  <si>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</si>
  <si>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</si>
  <si>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</si>
  <si>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</si>
  <si>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</si>
  <si>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</si>
  <si>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</si>
  <si>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</si>
  <si>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</si>
  <si>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</si>
  <si>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</si>
  <si>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</si>
  <si>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</si>
  <si>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</si>
  <si>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</si>
  <si>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</si>
  <si>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</si>
  <si>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</si>
  <si>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</si>
  <si>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</si>
  <si>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</si>
  <si>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</si>
  <si>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</si>
  <si>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</si>
  <si>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</si>
  <si>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</si>
  <si>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</si>
  <si>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</si>
  <si>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</si>
  <si>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</si>
  <si>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</si>
  <si>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</si>
  <si>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</si>
  <si>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</si>
  <si>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</si>
  <si>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</si>
  <si>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</si>
  <si>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</si>
  <si>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</si>
  <si>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</si>
  <si>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</si>
  <si>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</si>
  <si>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</si>
  <si>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</si>
  <si>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</si>
  <si>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</si>
  <si>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</si>
  <si>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</si>
  <si>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</si>
  <si>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</si>
  <si>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</si>
  <si>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</si>
  <si>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</si>
  <si>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</si>
  <si>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</si>
  <si>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</si>
  <si>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</si>
  <si>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</si>
  <si>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</si>
  <si>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</si>
  <si>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</si>
  <si>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</si>
  <si>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</si>
  <si>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</si>
  <si>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</si>
  <si>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</si>
  <si>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</si>
  <si>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</si>
  <si>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</si>
  <si>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</si>
  <si>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</si>
  <si>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</si>
  <si>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</si>
  <si>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</si>
  <si>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</si>
  <si>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</si>
  <si>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</si>
  <si>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</si>
  <si>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</si>
  <si>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</si>
  <si>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</si>
  <si>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</si>
  <si>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</si>
  <si>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</si>
  <si>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</si>
  <si>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</si>
  <si>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</si>
  <si>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</si>
  <si>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</si>
  <si>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</si>
  <si>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</si>
  <si>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</si>
  <si>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</si>
  <si>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</si>
  <si>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</si>
  <si>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</si>
  <si>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</si>
  <si>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</si>
  <si>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</si>
  <si>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</si>
  <si>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</si>
  <si>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</si>
  <si>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</si>
  <si>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</si>
  <si>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</si>
  <si>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</si>
  <si>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</si>
  <si>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</si>
  <si>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</si>
  <si>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</si>
  <si>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</si>
  <si>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</si>
  <si>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</si>
  <si>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</si>
  <si>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</si>
  <si>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</si>
  <si>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</si>
  <si>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</si>
  <si>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</si>
  <si>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</si>
  <si>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</si>
  <si>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</si>
  <si>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</si>
  <si>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</si>
  <si>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</si>
  <si>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</si>
  <si>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</si>
  <si>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</si>
  <si>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</si>
  <si>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</si>
  <si>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</si>
  <si>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</si>
  <si>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</si>
  <si>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</si>
  <si>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</si>
  <si>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</si>
  <si>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</si>
  <si>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</si>
  <si>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</si>
  <si>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</si>
  <si>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</si>
  <si>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</si>
  <si>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</si>
  <si>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</si>
  <si>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</si>
  <si>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</si>
  <si>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</si>
  <si>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</si>
  <si>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</si>
  <si>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</si>
  <si>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</si>
  <si>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</si>
  <si>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</si>
  <si>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</si>
  <si>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</si>
  <si>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</si>
  <si>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</si>
  <si>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</si>
  <si>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</si>
  <si>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</si>
  <si>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</si>
  <si>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</si>
  <si>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</si>
  <si>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</si>
  <si>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</si>
  <si>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</si>
  <si>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</si>
  <si>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</si>
  <si>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</si>
  <si>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</si>
  <si>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</si>
  <si>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</si>
  <si>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</si>
  <si>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</si>
  <si>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</si>
  <si>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</si>
  <si>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</si>
  <si>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</si>
  <si>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</si>
  <si>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</si>
  <si>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</si>
  <si>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</si>
  <si>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</si>
  <si>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</si>
  <si>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</si>
  <si>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</si>
  <si>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</si>
  <si>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</si>
  <si>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</si>
  <si>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</si>
  <si>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</si>
  <si>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</si>
  <si>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</si>
  <si>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</si>
  <si>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</si>
  <si>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</si>
  <si>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</si>
  <si>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</si>
  <si>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</si>
  <si>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</si>
  <si>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</si>
  <si>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</si>
  <si>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</si>
  <si>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</si>
  <si>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</si>
  <si>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</si>
  <si>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</si>
  <si>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</si>
  <si>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</si>
  <si>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</si>
  <si>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</si>
  <si>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</si>
  <si>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</si>
  <si>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</si>
  <si>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</si>
  <si>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</si>
  <si>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</si>
  <si>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</si>
  <si>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</si>
  <si>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</si>
  <si>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</si>
  <si>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</si>
  <si>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</si>
  <si>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</si>
  <si>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</si>
  <si>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</si>
  <si>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</si>
  <si>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</si>
  <si>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</si>
  <si>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</si>
  <si>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</si>
  <si>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</si>
  <si>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</si>
  <si>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</si>
  <si>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</si>
  <si>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</si>
  <si>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</si>
  <si>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</si>
  <si>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</si>
  <si>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</si>
  <si>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</si>
  <si>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</si>
  <si>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</si>
  <si>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</si>
  <si>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</si>
  <si>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</si>
  <si>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</si>
  <si>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</si>
  <si>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</si>
  <si>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</si>
  <si>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</si>
  <si>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</si>
  <si>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</si>
  <si>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</si>
  <si>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</si>
  <si>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</si>
  <si>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</si>
  <si>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</si>
  <si>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</si>
  <si>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</si>
  <si>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</si>
  <si>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</si>
  <si>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</si>
  <si>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</si>
  <si>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</si>
  <si>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</si>
  <si>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</si>
  <si>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</si>
  <si>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</si>
  <si>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</si>
  <si>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</si>
  <si>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</si>
  <si>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</si>
  <si>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</si>
  <si>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</si>
  <si>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</si>
  <si>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</si>
  <si>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</si>
  <si>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</si>
  <si>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</si>
  <si>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</si>
  <si>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</si>
  <si>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</si>
  <si>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</si>
  <si>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</si>
  <si>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</si>
  <si>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</si>
  <si>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</si>
  <si>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</si>
  <si>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</si>
  <si>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</si>
  <si>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</si>
  <si>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</si>
  <si>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</si>
  <si>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</si>
  <si>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</si>
  <si>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</si>
  <si>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</si>
  <si>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</si>
  <si>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</si>
  <si>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</si>
  <si>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</si>
  <si>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</si>
  <si>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</si>
  <si>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</si>
  <si>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</si>
  <si>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</si>
  <si>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</si>
  <si>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</si>
  <si>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</si>
  <si>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</si>
  <si>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</si>
  <si>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</si>
  <si>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</si>
  <si>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</si>
  <si>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</si>
  <si>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</si>
  <si>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</si>
  <si>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</si>
  <si>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</si>
  <si>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</si>
  <si>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</si>
  <si>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</si>
  <si>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</si>
  <si>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</si>
  <si>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</si>
  <si>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</si>
  <si>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</si>
  <si>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</si>
  <si>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</si>
  <si>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</si>
  <si>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</si>
  <si>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</si>
  <si>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</si>
  <si>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</si>
  <si>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</si>
  <si>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</si>
  <si>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</si>
  <si>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</si>
  <si>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</si>
  <si>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</si>
  <si>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</si>
  <si>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</si>
  <si>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</si>
  <si>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</si>
  <si>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</si>
  <si>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</si>
  <si>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</si>
  <si>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</si>
  <si>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</si>
  <si>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</si>
  <si>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</si>
  <si>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</si>
  <si>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</si>
  <si>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</si>
  <si>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</si>
  <si>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</si>
  <si>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</si>
  <si>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</si>
  <si>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</si>
  <si>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</si>
  <si>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</si>
  <si>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</si>
  <si>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</si>
  <si>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</si>
  <si>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</si>
  <si>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</si>
  <si>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</si>
  <si>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</si>
  <si>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</si>
  <si>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</si>
  <si>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</si>
  <si>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</si>
  <si>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</si>
  <si>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</si>
  <si>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</si>
  <si>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</si>
  <si>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</si>
  <si>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</si>
  <si>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</si>
  <si>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</si>
  <si>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</si>
  <si>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</si>
  <si>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</si>
  <si>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</si>
  <si>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</si>
  <si>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</si>
  <si>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</si>
  <si>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</si>
  <si>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</si>
  <si>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</si>
  <si>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</si>
  <si>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</si>
  <si>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</si>
  <si>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</si>
  <si>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</si>
  <si>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</si>
  <si>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</si>
  <si>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</si>
  <si>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</si>
  <si>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</si>
  <si>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</si>
  <si>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</si>
  <si>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</si>
  <si>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</si>
  <si>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</si>
  <si>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</si>
  <si>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</si>
  <si>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</si>
  <si>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</si>
  <si>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</si>
  <si>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</si>
  <si>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</si>
  <si>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</si>
  <si>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</si>
  <si>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</si>
  <si>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</si>
  <si>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</si>
  <si>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</si>
  <si>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</si>
  <si>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</si>
  <si>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</si>
  <si>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</si>
  <si>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</si>
  <si>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</si>
  <si>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</si>
  <si>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</si>
  <si>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</si>
  <si>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</si>
  <si>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</si>
  <si>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</si>
  <si>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</si>
  <si>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</si>
  <si>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</si>
  <si>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</si>
  <si>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</si>
  <si>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</si>
  <si>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</si>
  <si>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</si>
  <si>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</si>
  <si>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</si>
  <si>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</si>
  <si>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</si>
  <si>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</si>
  <si>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</si>
  <si>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</si>
  <si>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</si>
  <si>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</si>
  <si>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</si>
  <si>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</si>
  <si>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</si>
  <si>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</si>
  <si>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</si>
  <si>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</si>
  <si>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</si>
  <si>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</si>
  <si>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</si>
  <si>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</si>
  <si>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</si>
  <si>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</si>
  <si>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</si>
  <si>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</si>
  <si>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</si>
  <si>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</si>
  <si>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</si>
  <si>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</si>
  <si>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</si>
  <si>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</si>
  <si>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</si>
  <si>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</si>
  <si>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</si>
  <si>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</si>
  <si>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</si>
  <si>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</si>
  <si>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</si>
  <si>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</si>
  <si>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</si>
  <si>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</si>
  <si>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</si>
  <si>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</si>
  <si>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</si>
  <si>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</si>
  <si>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</si>
  <si>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</si>
  <si>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</si>
  <si>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</si>
  <si>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</si>
  <si>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</si>
  <si>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</si>
  <si>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</si>
  <si>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</si>
  <si>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</si>
  <si>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</si>
  <si>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</si>
  <si>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</si>
  <si>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</si>
  <si>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</si>
  <si>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</si>
  <si>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</si>
  <si>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</si>
  <si>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</si>
  <si>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</si>
  <si>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</si>
  <si>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</si>
  <si>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</si>
  <si>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</si>
  <si>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</si>
  <si>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</si>
  <si>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</si>
  <si>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</si>
  <si>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</si>
  <si>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</si>
  <si>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</si>
  <si>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</si>
  <si>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</si>
  <si>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</si>
  <si>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</si>
  <si>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</si>
  <si>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</si>
  <si>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</si>
  <si>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</si>
  <si>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</si>
  <si>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</si>
  <si>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</si>
  <si>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</si>
  <si>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</si>
  <si>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</si>
  <si>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</si>
  <si>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</si>
  <si>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</si>
  <si>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</si>
  <si>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</si>
  <si>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</si>
  <si>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</si>
  <si>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</si>
  <si>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</si>
  <si>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</si>
  <si>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</si>
  <si>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</si>
  <si>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</si>
  <si>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</si>
  <si>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</si>
  <si>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</si>
  <si>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</si>
  <si>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</si>
  <si>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</si>
  <si>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</si>
  <si>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</si>
  <si>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</si>
  <si>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</si>
  <si>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</si>
  <si>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</si>
  <si>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</si>
  <si>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</si>
  <si>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</si>
  <si>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</si>
  <si>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</si>
  <si>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</si>
  <si>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</si>
  <si>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</si>
  <si>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</si>
  <si>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</si>
  <si>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</si>
  <si>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</si>
  <si>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</si>
  <si>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</si>
  <si>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</si>
  <si>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</si>
  <si>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</si>
  <si>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</si>
  <si>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</si>
  <si>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</si>
  <si>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</si>
  <si>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</si>
  <si>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</si>
  <si>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</si>
  <si>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</si>
  <si>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</si>
  <si>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</si>
  <si>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</si>
  <si>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</si>
  <si>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</si>
  <si>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</si>
  <si>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</si>
  <si>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</si>
  <si>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</si>
  <si>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</si>
  <si>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</si>
  <si>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</si>
  <si>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</si>
  <si>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</si>
  <si>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</si>
  <si>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</si>
  <si>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</si>
  <si>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</si>
  <si>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</si>
  <si>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</si>
  <si>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</si>
  <si>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</si>
  <si>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</si>
  <si>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</si>
  <si>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</si>
  <si>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</si>
  <si>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</si>
  <si>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</si>
  <si>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</si>
  <si>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</si>
  <si>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</si>
  <si>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</si>
  <si>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</si>
  <si>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</si>
  <si>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</si>
  <si>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</si>
  <si>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</si>
  <si>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</si>
  <si>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</si>
  <si>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</si>
  <si>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</si>
  <si>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</si>
  <si>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</si>
  <si>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</si>
  <si>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</si>
  <si>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</si>
  <si>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</si>
  <si>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</si>
  <si>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</si>
  <si>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</si>
  <si>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</si>
  <si>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</si>
  <si>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</si>
  <si>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</si>
  <si>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</si>
  <si>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</si>
  <si>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</si>
  <si>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</si>
  <si>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</si>
  <si>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</si>
  <si>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</si>
  <si>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</si>
  <si>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</si>
  <si>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</si>
  <si>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</si>
  <si>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</si>
  <si>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</si>
  <si>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</si>
  <si>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</si>
  <si>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</si>
  <si>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</si>
  <si>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</si>
  <si>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</si>
  <si>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</si>
  <si>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</si>
  <si>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</si>
  <si>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</si>
  <si>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</si>
  <si>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</si>
  <si>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</si>
  <si>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</si>
  <si>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</si>
  <si>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</si>
  <si>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</si>
  <si>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</si>
  <si>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</si>
  <si>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</si>
  <si>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</si>
  <si>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</si>
  <si>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</si>
  <si>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</si>
  <si>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</si>
  <si>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</si>
  <si>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</si>
  <si>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</si>
  <si>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</si>
  <si>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</si>
  <si>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</si>
  <si>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</si>
  <si>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</si>
  <si>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</si>
  <si>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</si>
  <si>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</si>
  <si>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</si>
  <si>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</si>
  <si>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</si>
  <si>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</si>
  <si>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</si>
  <si>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</si>
  <si>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</si>
  <si>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</si>
  <si>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</si>
  <si>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</si>
  <si>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</si>
  <si>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</si>
  <si>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</si>
  <si>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</si>
  <si>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</si>
  <si>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</si>
  <si>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</si>
  <si>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</si>
  <si>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</si>
  <si>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</si>
  <si>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</si>
  <si>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</si>
  <si>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</si>
  <si>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</si>
  <si>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</si>
  <si>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</si>
  <si>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</si>
  <si>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</si>
  <si>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</si>
  <si>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</si>
  <si>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</si>
  <si>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</si>
  <si>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</si>
  <si>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</si>
  <si>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</si>
  <si>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</si>
  <si>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</si>
  <si>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</si>
  <si>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</si>
  <si>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</si>
  <si>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</si>
  <si>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</si>
  <si>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</si>
  <si>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</si>
  <si>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</si>
  <si>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</si>
  <si>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</si>
  <si>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</si>
  <si>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</si>
  <si>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</si>
  <si>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</si>
  <si>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</si>
  <si>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</si>
  <si>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</si>
  <si>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</si>
  <si>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</si>
  <si>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</si>
  <si>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</si>
  <si>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</si>
  <si>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</si>
  <si>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</si>
  <si>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</si>
  <si>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</si>
  <si>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</si>
  <si>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</si>
  <si>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</si>
  <si>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</si>
  <si>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</si>
  <si>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</si>
  <si>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</si>
  <si>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</si>
  <si>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</si>
  <si>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</si>
  <si>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</si>
  <si>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</si>
  <si>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</si>
  <si>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</si>
  <si>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</si>
  <si>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</si>
  <si>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</si>
  <si>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</si>
  <si>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</si>
  <si>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</si>
  <si>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</si>
  <si>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</si>
  <si>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</si>
  <si>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</si>
  <si>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</si>
  <si>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</si>
  <si>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</si>
  <si>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</si>
  <si>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</si>
  <si>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</si>
  <si>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</si>
  <si>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</si>
  <si>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</si>
  <si>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</si>
  <si>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</si>
  <si>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</si>
  <si>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</si>
  <si>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</si>
  <si>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</si>
  <si>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</si>
  <si>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</si>
  <si>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</si>
  <si>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</si>
  <si>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</si>
  <si>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</si>
  <si>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</si>
  <si>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</si>
  <si>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</si>
  <si>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</si>
  <si>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</si>
  <si>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</si>
  <si>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</si>
  <si>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</si>
  <si>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</si>
  <si>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</si>
  <si>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</si>
  <si>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</si>
  <si>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</si>
  <si>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</si>
  <si>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</si>
  <si>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</si>
  <si>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</si>
  <si>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</si>
  <si>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</si>
  <si>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</si>
  <si>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</si>
  <si>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</si>
  <si>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</si>
  <si>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</si>
  <si>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</si>
  <si>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</si>
  <si>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</si>
  <si>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</si>
  <si>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</si>
  <si>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</si>
  <si>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</si>
  <si>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</si>
  <si>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</si>
  <si>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</si>
  <si>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</si>
  <si>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</si>
  <si>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</si>
  <si>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</si>
  <si>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</si>
  <si>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</si>
  <si>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</si>
  <si>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</si>
  <si>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</si>
  <si>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</si>
  <si>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</si>
  <si>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</si>
  <si>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</si>
  <si>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</si>
  <si>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</si>
  <si>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</si>
  <si>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</si>
  <si>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</si>
  <si>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</si>
  <si>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</si>
  <si>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</si>
  <si>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</si>
  <si>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</si>
  <si>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</si>
  <si>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</si>
  <si>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</si>
  <si>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</si>
  <si>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</si>
  <si>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</si>
  <si>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</si>
  <si>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</si>
  <si>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</si>
  <si>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</si>
  <si>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</si>
  <si>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</si>
  <si>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</si>
  <si>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</si>
  <si>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</si>
  <si>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</si>
  <si>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</si>
  <si>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</si>
  <si>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</si>
  <si>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</si>
  <si>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</si>
  <si>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</si>
  <si>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</si>
  <si>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</si>
  <si>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</si>
  <si>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</si>
  <si>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</si>
  <si>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</si>
  <si>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</si>
  <si>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</si>
  <si>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</si>
  <si>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</si>
  <si>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</si>
  <si>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</si>
  <si>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</si>
  <si>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</si>
  <si>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</si>
  <si>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</si>
  <si>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</si>
  <si>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</si>
  <si>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</si>
  <si>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</si>
  <si>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</si>
  <si>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</si>
  <si>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</si>
  <si>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</si>
  <si>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</si>
  <si>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</si>
  <si>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</si>
  <si>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</si>
  <si>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</si>
  <si>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</si>
  <si>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</si>
  <si>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</si>
  <si>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</si>
  <si>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</si>
  <si>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</si>
  <si>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</si>
  <si>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</si>
  <si>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</si>
  <si>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</si>
  <si>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</si>
  <si>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</si>
  <si>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</si>
  <si>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</si>
  <si>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</si>
  <si>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</si>
  <si>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</si>
  <si>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</si>
  <si>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</si>
  <si>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</si>
  <si>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</si>
  <si>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</si>
  <si>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</si>
  <si>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</si>
  <si>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</si>
  <si>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</si>
  <si>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</si>
  <si>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</si>
  <si>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</si>
  <si>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</si>
  <si>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</si>
  <si>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</si>
  <si>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</si>
  <si>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</si>
  <si>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</si>
  <si>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</si>
  <si>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</si>
  <si>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</si>
  <si>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</si>
  <si>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</si>
  <si>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</si>
  <si>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</si>
  <si>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</si>
  <si>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</si>
  <si>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</si>
  <si>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</si>
  <si>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</si>
  <si>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</si>
  <si>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</si>
  <si>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</si>
  <si>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</si>
  <si>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</si>
  <si>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</si>
  <si>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</si>
  <si>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</si>
  <si>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</si>
  <si>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</si>
  <si>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</si>
  <si>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</si>
  <si>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</si>
  <si>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</si>
  <si>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</si>
  <si>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</si>
  <si>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</si>
  <si>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</si>
  <si>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</si>
  <si>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</si>
  <si>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</si>
  <si>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</si>
  <si>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</si>
  <si>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</si>
  <si>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</si>
  <si>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</si>
  <si>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</si>
  <si>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</si>
  <si>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</si>
  <si>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</si>
  <si>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</si>
  <si>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</si>
  <si>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</si>
  <si>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</si>
  <si>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</si>
  <si>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</si>
  <si>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</si>
  <si>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</si>
  <si>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</si>
  <si>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</si>
  <si>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</si>
  <si>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</si>
  <si>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</si>
  <si>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</si>
  <si>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</si>
  <si>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</si>
  <si>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</si>
  <si>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</si>
  <si>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</si>
  <si>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</si>
  <si>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</si>
  <si>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</si>
  <si>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</si>
  <si>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</si>
  <si>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</si>
  <si>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</si>
  <si>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</si>
  <si>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</si>
  <si>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</si>
  <si>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</si>
  <si>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</si>
  <si>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</si>
  <si>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</si>
  <si>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</si>
  <si>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</si>
  <si>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</si>
  <si>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</si>
  <si>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</si>
  <si>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</si>
  <si>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</si>
  <si>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</si>
  <si>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</si>
  <si>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</si>
  <si>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</si>
  <si>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</si>
  <si>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</si>
  <si>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</si>
  <si>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</si>
  <si>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</si>
  <si>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</si>
  <si>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</si>
  <si>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</si>
  <si>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</si>
  <si>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</si>
  <si>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</si>
  <si>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</si>
  <si>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</si>
  <si>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</si>
  <si>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</si>
  <si>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</si>
  <si>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</si>
  <si>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</si>
  <si>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</si>
  <si>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</si>
  <si>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</si>
  <si>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</si>
  <si>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</si>
  <si>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</si>
  <si>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</si>
  <si>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</si>
  <si>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</si>
  <si>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</si>
  <si>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</si>
  <si>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</si>
  <si>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</si>
  <si>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</si>
  <si>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</si>
  <si>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</si>
  <si>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</si>
  <si>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</si>
  <si>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</si>
  <si>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</si>
  <si>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</si>
  <si>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</si>
  <si>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</si>
  <si>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</si>
  <si>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</si>
  <si>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</si>
  <si>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</si>
  <si>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</si>
  <si>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</si>
  <si>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</si>
  <si>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</si>
  <si>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</si>
  <si>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</si>
  <si>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</si>
  <si>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</si>
  <si>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</si>
  <si>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</si>
  <si>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</si>
  <si>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</si>
  <si>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</si>
  <si>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</si>
  <si>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</si>
  <si>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</si>
  <si>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</si>
  <si>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</si>
  <si>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</si>
  <si>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</si>
  <si>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</si>
  <si>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</si>
  <si>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</si>
  <si>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</si>
  <si>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</si>
  <si>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</si>
  <si>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</si>
  <si>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</si>
  <si>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</si>
  <si>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</si>
  <si>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</si>
  <si>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</si>
  <si>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</si>
  <si>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</si>
  <si>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</si>
  <si>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</si>
  <si>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</si>
  <si>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</si>
  <si>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</si>
  <si>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</si>
  <si>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</si>
  <si>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</si>
  <si>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</si>
  <si>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</si>
  <si>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</si>
  <si>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</si>
  <si>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</si>
  <si>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</si>
  <si>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</si>
  <si>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</si>
  <si>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</si>
  <si>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</si>
  <si>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</si>
  <si>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</si>
  <si>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</si>
  <si>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</si>
  <si>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</si>
  <si>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</si>
  <si>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</si>
  <si>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</si>
  <si>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</si>
  <si>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</si>
  <si>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</si>
  <si>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</si>
  <si>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</si>
  <si>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</si>
  <si>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</si>
  <si>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</si>
  <si>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</si>
  <si>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</si>
  <si>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</si>
  <si>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</si>
  <si>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</si>
  <si>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</si>
  <si>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</si>
  <si>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</si>
  <si>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</si>
  <si>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</si>
  <si>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</si>
  <si>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</si>
  <si>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</si>
  <si>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</si>
  <si>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</si>
  <si>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</si>
  <si>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</si>
  <si>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</si>
  <si>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</si>
  <si>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</si>
  <si>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</si>
  <si>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</si>
  <si>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</si>
  <si>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</si>
  <si>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</si>
  <si>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</si>
  <si>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</si>
  <si>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</si>
  <si>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</si>
  <si>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</si>
  <si>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</si>
  <si>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</si>
  <si>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</si>
  <si>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</si>
  <si>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</si>
  <si>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</si>
  <si>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</si>
  <si>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</si>
  <si>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</si>
  <si>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</si>
  <si>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</si>
  <si>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</si>
  <si>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</si>
  <si>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</si>
  <si>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</si>
  <si>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</si>
  <si>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</si>
  <si>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</si>
  <si>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</si>
  <si>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</si>
  <si>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</si>
  <si>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</si>
  <si>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</si>
  <si>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</si>
  <si>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</si>
  <si>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</si>
  <si>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</si>
  <si>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</si>
  <si>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</si>
  <si>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</si>
  <si>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</si>
  <si>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</si>
  <si>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</si>
  <si>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</si>
  <si>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</si>
  <si>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</si>
  <si>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</si>
  <si>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</si>
  <si>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</si>
  <si>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</si>
  <si>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</si>
  <si>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</si>
  <si>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</si>
  <si>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</si>
  <si>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</si>
  <si>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</si>
  <si>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</si>
  <si>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</si>
  <si>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</si>
  <si>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</si>
  <si>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</si>
  <si>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</si>
  <si>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</si>
  <si>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</si>
  <si>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</si>
  <si>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</si>
  <si>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</si>
  <si>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</si>
  <si>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</si>
  <si>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</si>
  <si>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</si>
  <si>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</si>
  <si>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</si>
  <si>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</si>
  <si>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</si>
  <si>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</si>
  <si>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</si>
  <si>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</si>
  <si>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</si>
  <si>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</si>
  <si>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</si>
  <si>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</si>
  <si>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</si>
  <si>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</si>
  <si>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</si>
  <si>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</si>
  <si>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</si>
  <si>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</si>
  <si>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</si>
  <si>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</si>
  <si>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</si>
  <si>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</si>
  <si>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</si>
  <si>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</si>
  <si>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</si>
  <si>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</si>
  <si>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</si>
  <si>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</si>
  <si>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</si>
  <si>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</si>
  <si>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</si>
  <si>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</si>
  <si>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</si>
  <si>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</si>
  <si>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</si>
  <si>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</si>
  <si>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</si>
  <si>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</si>
  <si>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</si>
  <si>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</si>
  <si>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</si>
  <si>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</si>
  <si>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</si>
  <si>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</si>
  <si>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</si>
  <si>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</si>
  <si>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</si>
  <si>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</si>
  <si>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</si>
  <si>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</si>
  <si>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</si>
  <si>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</si>
  <si>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</si>
  <si>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</si>
  <si>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</si>
  <si>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</si>
  <si>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</si>
  <si>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</si>
  <si>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</si>
  <si>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</si>
  <si>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</si>
  <si>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</si>
  <si>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</si>
  <si>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</si>
  <si>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</si>
  <si>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</si>
  <si>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</si>
  <si>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</si>
  <si>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</si>
  <si>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</si>
  <si>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</si>
  <si>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</si>
  <si>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</si>
  <si>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</si>
  <si>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</si>
  <si>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</si>
  <si>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</si>
  <si>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</si>
  <si>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</si>
  <si>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</si>
  <si>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</si>
  <si>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</si>
  <si>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</si>
  <si>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</si>
  <si>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</si>
  <si>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</si>
  <si>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</si>
  <si>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</si>
  <si>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</si>
  <si>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</si>
  <si>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</si>
  <si>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</si>
  <si>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</si>
  <si>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</si>
  <si>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</si>
  <si>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</si>
  <si>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</si>
  <si>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</si>
  <si>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</si>
  <si>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</si>
  <si>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</si>
  <si>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</si>
  <si>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</si>
  <si>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</si>
  <si>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</si>
  <si>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</si>
  <si>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</si>
  <si>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</si>
  <si>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</si>
  <si>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</si>
  <si>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</si>
  <si>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</si>
  <si>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</si>
  <si>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</si>
  <si>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</si>
  <si>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</si>
  <si>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</si>
  <si>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</si>
  <si>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</si>
  <si>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</si>
  <si>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</si>
  <si>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</si>
  <si>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</si>
  <si>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</si>
  <si>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</si>
  <si>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</si>
  <si>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</si>
  <si>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</si>
  <si>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</si>
  <si>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</si>
  <si>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</si>
  <si>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</si>
  <si>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</si>
  <si>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</si>
  <si>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</si>
  <si>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</si>
  <si>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</si>
  <si>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</si>
  <si>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</si>
  <si>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</si>
  <si>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</si>
  <si>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</si>
  <si>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</si>
  <si>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</si>
  <si>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</si>
  <si>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</si>
  <si>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</si>
  <si>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</si>
  <si>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</si>
  <si>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</si>
  <si>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</si>
  <si>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</si>
  <si>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</si>
  <si>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</si>
  <si>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</si>
  <si>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</si>
  <si>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</si>
  <si>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</si>
  <si>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</si>
  <si>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</si>
  <si>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</si>
  <si>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</si>
  <si>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</si>
  <si>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</si>
  <si>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</si>
  <si>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</si>
  <si>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</si>
  <si>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</si>
  <si>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</si>
  <si>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</si>
  <si>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</si>
  <si>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</si>
  <si>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</si>
  <si>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</si>
  <si>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</si>
  <si>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</si>
  <si>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</si>
  <si>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</si>
  <si>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</si>
  <si>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</si>
  <si>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</si>
  <si>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</si>
  <si>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</si>
  <si>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</si>
  <si>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</si>
  <si>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</si>
  <si>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</si>
  <si>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</si>
  <si>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</si>
  <si>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</si>
  <si>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</si>
  <si>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</si>
  <si>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</si>
  <si>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</si>
  <si>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</si>
  <si>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</si>
  <si>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</si>
  <si>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</si>
  <si>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</si>
  <si>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</si>
  <si>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</si>
  <si>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</si>
  <si>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</si>
  <si>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</si>
  <si>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</si>
  <si>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</si>
  <si>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</si>
  <si>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</si>
  <si>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</si>
  <si>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</si>
  <si>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</si>
  <si>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</si>
  <si>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</si>
  <si>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</si>
  <si>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</si>
  <si>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</si>
  <si>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</si>
  <si>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</si>
  <si>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</si>
  <si>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</si>
  <si>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</si>
  <si>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</si>
  <si>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</si>
  <si>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</si>
  <si>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</si>
  <si>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</si>
  <si>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</si>
  <si>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</si>
  <si>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</si>
  <si>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</si>
  <si>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</si>
  <si>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</si>
  <si>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</si>
  <si>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</si>
  <si>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</si>
  <si>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</si>
  <si>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</si>
  <si>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</si>
  <si>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</si>
  <si>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</si>
  <si>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</si>
  <si>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</si>
  <si>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</si>
  <si>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</si>
  <si>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</si>
  <si>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</si>
  <si>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</si>
  <si>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</si>
  <si>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</si>
  <si>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</si>
  <si>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</si>
  <si>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</si>
  <si>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</si>
  <si>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</si>
  <si>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</si>
  <si>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</si>
  <si>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</si>
  <si>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</si>
  <si>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</si>
  <si>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</si>
  <si>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</si>
  <si>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</si>
  <si>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</si>
  <si>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</si>
  <si>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</si>
  <si>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</si>
  <si>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</si>
  <si>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</si>
  <si>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</si>
  <si>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</si>
  <si>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</si>
  <si>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</si>
  <si>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</si>
  <si>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</si>
  <si>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</si>
  <si>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</si>
  <si>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</si>
  <si>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</si>
  <si>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</si>
  <si>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</si>
  <si>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</si>
  <si>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</si>
  <si>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</si>
  <si>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</si>
  <si>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</si>
  <si>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</si>
  <si>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</si>
  <si>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</si>
  <si>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</si>
  <si>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</si>
  <si>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</si>
  <si>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</si>
  <si>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</si>
  <si>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</si>
  <si>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</si>
  <si>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</si>
  <si>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</si>
  <si>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</si>
  <si>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</si>
  <si>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</si>
  <si>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</si>
  <si>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</si>
  <si>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</si>
  <si>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</si>
  <si>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</si>
  <si>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</si>
  <si>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</si>
  <si>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</si>
  <si>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</si>
  <si>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</si>
  <si>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</si>
  <si>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</si>
  <si>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</si>
  <si>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</si>
  <si>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</si>
  <si>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</si>
  <si>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</si>
  <si>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</si>
  <si>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</si>
  <si>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</si>
  <si>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</si>
  <si>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</si>
  <si>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</si>
  <si>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</si>
  <si>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</si>
  <si>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</si>
  <si>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</si>
  <si>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</si>
  <si>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</si>
  <si>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</si>
  <si>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</si>
  <si>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</si>
  <si>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</si>
  <si>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</si>
  <si>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</si>
  <si>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</si>
  <si>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</si>
  <si>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</si>
  <si>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</si>
  <si>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</si>
  <si>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</si>
  <si>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</si>
  <si>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</si>
  <si>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</si>
  <si>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</si>
  <si>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</si>
  <si>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</si>
  <si>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</si>
  <si>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</si>
  <si>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</si>
  <si>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</si>
  <si>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</si>
  <si>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</si>
  <si>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</si>
  <si>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</si>
  <si>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</si>
  <si>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</si>
  <si>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</si>
  <si>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</si>
  <si>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</si>
  <si>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</si>
  <si>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</si>
  <si>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</si>
  <si>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</si>
  <si>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</si>
  <si>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</si>
  <si>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</si>
  <si>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</si>
  <si>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</si>
  <si>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</si>
  <si>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</si>
  <si>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</si>
  <si>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</si>
  <si>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</si>
  <si>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</si>
  <si>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</si>
  <si>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</si>
  <si>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</si>
  <si>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</si>
  <si>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</si>
  <si>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</si>
  <si>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</si>
  <si>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</si>
  <si>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</si>
  <si>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</si>
  <si>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</si>
  <si>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</si>
  <si>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</si>
  <si>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</si>
  <si>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</si>
  <si>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</si>
  <si>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</si>
  <si>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</si>
  <si>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</si>
  <si>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</si>
  <si>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</si>
  <si>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</si>
  <si>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</si>
  <si>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</si>
  <si>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</si>
  <si>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</si>
  <si>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</si>
  <si>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</si>
  <si>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</si>
  <si>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</si>
  <si>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</si>
  <si>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</si>
  <si>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</si>
  <si>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</si>
  <si>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</si>
  <si>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</si>
  <si>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</si>
  <si>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</si>
  <si>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</si>
  <si>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67771805475</t>
  </si>
  <si>
    <t>22596900244</t>
  </si>
  <si>
    <t>01571028</t>
  </si>
  <si>
    <t>060176874</t>
  </si>
  <si>
    <t>Komunalno društvo Biskupija d.o.o.</t>
  </si>
  <si>
    <t>Biskupija, Trg Ivana Meštrovića 1</t>
  </si>
  <si>
    <t>komunalno.biskupija@gmail.com</t>
  </si>
  <si>
    <t>022/660332</t>
  </si>
  <si>
    <t>www.komunalno-drustvo-biskupija</t>
  </si>
  <si>
    <t>Anita Brlaić</t>
  </si>
  <si>
    <t>022/660-332</t>
  </si>
  <si>
    <t>Ilić Jovanka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</si>
</sst>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98783.06</v>
      </c>
      <c r="I3" s="31">
        <f>ABS(ROUND(J3,0)-J3)+ABS(ROUND(K3,0)-K3)</f>
        <v>0</v>
      </c>
      <c r="J3" s="31">
        <f>Bilanca!I10</f>
        <v>4585885</v>
      </c>
      <c r="K3" s="31">
        <f>Bilanca!J10</f>
        <v>176634</v>
      </c>
    </row>
    <row r="4" spans="1:11" ht="12.75">
      <c r="A4" s="4" t="s">
        <v>1088</v>
      </c>
      <c r="B4" s="29" t="s">
        <v>1888</v>
      </c>
      <c r="D4" s="4" t="s">
        <v>1521</v>
      </c>
      <c r="E4" s="4">
        <v>1</v>
      </c>
      <c r="F4" s="4">
        <f>Bilanca!G11</f>
        <v>3</v>
      </c>
      <c r="G4" s="4">
        <f>IF(Bilanca!H11=0,"",Bilanca!H11)</f>
      </c>
      <c r="H4" s="30">
        <f>J4/100*F4+2*K4/100*F4</f>
        <v>107.22</v>
      </c>
      <c r="I4" s="31">
        <f>ABS(ROUND(J4,0)-J4)+ABS(ROUND(K4,0)-K4)</f>
        <v>0</v>
      </c>
      <c r="J4" s="31">
        <f>Bilanca!I11</f>
        <v>1558</v>
      </c>
      <c r="K4" s="31">
        <f>Bilanca!J11</f>
        <v>1008</v>
      </c>
    </row>
    <row r="5" spans="1:11" ht="12.75">
      <c r="A5" s="4" t="s">
        <v>2361</v>
      </c>
      <c r="B5" s="29">
        <f>IF(ISNUMBER(RefStr!C17),RefStr!C17,0)</f>
        <v>10</v>
      </c>
      <c r="D5" s="4" t="s">
        <v>1521</v>
      </c>
      <c r="E5" s="4">
        <v>1</v>
      </c>
      <c r="F5" s="4">
        <f>Bilanca!G12</f>
        <v>4</v>
      </c>
      <c r="G5" s="4">
        <f>IF(Bilanca!H12=0,"",Bilanca!H12)</f>
      </c>
      <c r="H5" s="30">
        <f>J5/100*F5+2*K5/100*F5</f>
        <v>142.96</v>
      </c>
      <c r="I5" s="31">
        <f>ABS(ROUND(J5,0)-J5)+ABS(ROUND(K5,0)-K5)</f>
        <v>0</v>
      </c>
      <c r="J5" s="31">
        <f>Bilanca!I12</f>
        <v>1558</v>
      </c>
      <c r="K5" s="31">
        <f>Bilanca!J12</f>
        <v>1008</v>
      </c>
    </row>
    <row r="6" spans="1:11" ht="12.75">
      <c r="A6" s="4" t="s">
        <v>2352</v>
      </c>
      <c r="B6" s="29" t="str">
        <f>RefStr!H27</f>
        <v>01571028</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060176874</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22596900244</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Komunalno društvo Biskupija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22300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Knin</v>
      </c>
      <c r="D11" s="4" t="s">
        <v>1521</v>
      </c>
      <c r="E11" s="4">
        <v>1</v>
      </c>
      <c r="F11" s="4">
        <f>Bilanca!G18</f>
        <v>10</v>
      </c>
      <c r="G11" s="4">
        <f>IF(Bilanca!H18=0,"",Bilanca!H18)</f>
      </c>
      <c r="H11" s="30">
        <f t="shared" si="0"/>
        <v>493557.89999999997</v>
      </c>
      <c r="I11" s="31">
        <f t="shared" si="1"/>
        <v>0</v>
      </c>
      <c r="J11" s="31">
        <f>Bilanca!I18</f>
        <v>4584327</v>
      </c>
      <c r="K11" s="31">
        <f>Bilanca!J18</f>
        <v>175626</v>
      </c>
    </row>
    <row r="12" spans="1:11" ht="12.75">
      <c r="A12" s="4" t="s">
        <v>2357</v>
      </c>
      <c r="B12" s="29" t="str">
        <f>TRIM(RefStr!C33)</f>
        <v>Biskupija, Trg Ivana Meštrovića 1</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komunalno.biskupija@gmail.com</v>
      </c>
      <c r="D13" s="4" t="s">
        <v>1521</v>
      </c>
      <c r="E13" s="4">
        <v>1</v>
      </c>
      <c r="F13" s="4">
        <f>Bilanca!G20</f>
        <v>12</v>
      </c>
      <c r="G13" s="4">
        <f>IF(Bilanca!H20=0,"",Bilanca!H20)</f>
      </c>
      <c r="H13" s="30">
        <f t="shared" si="0"/>
        <v>523383.48</v>
      </c>
      <c r="I13" s="31">
        <f t="shared" si="1"/>
        <v>0</v>
      </c>
      <c r="J13" s="31">
        <f>Bilanca!I20</f>
        <v>4361529</v>
      </c>
      <c r="K13" s="31">
        <f>Bilanca!J20</f>
        <v>0</v>
      </c>
    </row>
    <row r="14" spans="1:11" ht="12.75">
      <c r="A14" s="4" t="s">
        <v>1194</v>
      </c>
      <c r="B14" s="29" t="str">
        <f>TRIM(RefStr!C37)</f>
        <v>www.komunalno-drustvo-biskupija</v>
      </c>
      <c r="D14" s="4" t="s">
        <v>1521</v>
      </c>
      <c r="E14" s="4">
        <v>1</v>
      </c>
      <c r="F14" s="4">
        <f>Bilanca!G21</f>
        <v>13</v>
      </c>
      <c r="G14" s="4">
        <f>IF(Bilanca!H21=0,"",Bilanca!H21)</f>
      </c>
      <c r="H14" s="30">
        <f t="shared" si="0"/>
        <v>74626.5</v>
      </c>
      <c r="I14" s="31">
        <f t="shared" si="1"/>
        <v>0</v>
      </c>
      <c r="J14" s="31">
        <f>Bilanca!I21</f>
        <v>222798</v>
      </c>
      <c r="K14" s="31">
        <f>Bilanca!J21</f>
        <v>175626</v>
      </c>
    </row>
    <row r="15" spans="1:11" ht="12.75">
      <c r="A15" s="4" t="s">
        <v>2360</v>
      </c>
      <c r="B15" s="29" t="str">
        <f>TEXT(RefStr!J39,"00")</f>
        <v>15</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310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9</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13</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13</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173799.36</v>
      </c>
      <c r="I38" s="31">
        <f t="shared" si="1"/>
        <v>0</v>
      </c>
      <c r="J38" s="31">
        <f>Bilanca!I45</f>
        <v>213798</v>
      </c>
      <c r="K38" s="31">
        <f>Bilanca!J45</f>
        <v>127965</v>
      </c>
    </row>
    <row r="39" spans="1:11" ht="12.75">
      <c r="A39" s="4" t="s">
        <v>1216</v>
      </c>
      <c r="B39" s="29" t="str">
        <f>RefStr!C68</f>
        <v>Anita Brlaić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022/660-332</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komunalno.biskupija@gmail.com</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Ilić Jovanka</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60551.18</v>
      </c>
      <c r="I47" s="31">
        <f t="shared" si="3"/>
        <v>0</v>
      </c>
      <c r="J47" s="31">
        <f>Bilanca!I54</f>
        <v>77733</v>
      </c>
      <c r="K47" s="31">
        <f>Bilanca!J54</f>
        <v>26950</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59847.13</v>
      </c>
      <c r="I50" s="31">
        <f t="shared" si="3"/>
        <v>0</v>
      </c>
      <c r="J50" s="31">
        <f>Bilanca!I57</f>
        <v>71679</v>
      </c>
      <c r="K50" s="31">
        <f>Bilanca!J57</f>
        <v>25229</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4719.030000000001</v>
      </c>
      <c r="I52" s="31">
        <f t="shared" si="3"/>
        <v>0</v>
      </c>
      <c r="J52" s="31">
        <f>Bilanca!I59</f>
        <v>5811</v>
      </c>
      <c r="K52" s="31">
        <f>Bilanca!J59</f>
        <v>1721</v>
      </c>
    </row>
    <row r="53" spans="1:11" ht="12.75">
      <c r="A53" s="4" t="s">
        <v>532</v>
      </c>
      <c r="B53" s="29" t="str">
        <f>RefStr!I56</f>
        <v>DA</v>
      </c>
      <c r="D53" s="4" t="s">
        <v>1521</v>
      </c>
      <c r="E53" s="4">
        <v>1</v>
      </c>
      <c r="F53" s="4">
        <f>Bilanca!G60</f>
        <v>52</v>
      </c>
      <c r="G53" s="4">
        <f>IF(Bilanca!H60=0,"",Bilanca!H60)</f>
      </c>
      <c r="H53" s="30">
        <f t="shared" si="2"/>
        <v>126.36000000000001</v>
      </c>
      <c r="I53" s="31">
        <f t="shared" si="3"/>
        <v>0</v>
      </c>
      <c r="J53" s="31">
        <f>Bilanca!I60</f>
        <v>243</v>
      </c>
      <c r="K53" s="31">
        <f>Bilanca!J60</f>
        <v>0</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986300360.58</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67771805475</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212999.85</v>
      </c>
      <c r="I64" s="31">
        <f t="shared" si="3"/>
        <v>0</v>
      </c>
      <c r="J64" s="31">
        <f>Bilanca!I71</f>
        <v>136065</v>
      </c>
      <c r="K64" s="31">
        <f>Bilanca!J71</f>
        <v>101015</v>
      </c>
    </row>
    <row r="65" spans="1:11" ht="12.75">
      <c r="A65" s="4" t="s">
        <v>687</v>
      </c>
      <c r="B65" s="29" t="str">
        <f>RefStr!N19</f>
        <v>HSFI</v>
      </c>
      <c r="D65" s="4" t="s">
        <v>1521</v>
      </c>
      <c r="E65" s="4">
        <v>1</v>
      </c>
      <c r="F65" s="4">
        <f>Bilanca!G72</f>
        <v>64</v>
      </c>
      <c r="G65" s="4">
        <f>IF(Bilanca!H72=0,"",Bilanca!H72)</f>
      </c>
      <c r="H65" s="30">
        <f t="shared" si="2"/>
        <v>41891.2</v>
      </c>
      <c r="I65" s="31">
        <f t="shared" si="3"/>
        <v>0</v>
      </c>
      <c r="J65" s="31">
        <f>Bilanca!I72</f>
        <v>17341</v>
      </c>
      <c r="K65" s="31">
        <f>Bilanca!J72</f>
        <v>24057</v>
      </c>
    </row>
    <row r="66" spans="1:11" ht="12.75">
      <c r="A66" s="4" t="s">
        <v>688</v>
      </c>
      <c r="B66" s="29">
        <f>RefStr!C23</f>
        <v>1</v>
      </c>
      <c r="D66" s="4" t="s">
        <v>1521</v>
      </c>
      <c r="E66" s="4">
        <v>1</v>
      </c>
      <c r="F66" s="4">
        <f>Bilanca!G73</f>
        <v>65</v>
      </c>
      <c r="G66" s="4">
        <f>IF(Bilanca!H73=0,"",Bilanca!H73)</f>
      </c>
      <c r="H66" s="30">
        <f t="shared" si="2"/>
        <v>3558318.4</v>
      </c>
      <c r="I66" s="31">
        <f t="shared" si="3"/>
        <v>0</v>
      </c>
      <c r="J66" s="31">
        <f>Bilanca!I73</f>
        <v>4817024</v>
      </c>
      <c r="K66" s="31">
        <f>Bilanca!J73</f>
        <v>328656</v>
      </c>
    </row>
    <row r="67" spans="1:11" ht="12.75">
      <c r="A67" s="4" t="s">
        <v>689</v>
      </c>
      <c r="B67" s="29" t="str">
        <f>RefStr!L35</f>
        <v>022/660332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364100.11</v>
      </c>
      <c r="I68" s="31">
        <f t="shared" si="3"/>
        <v>0</v>
      </c>
      <c r="J68" s="31">
        <f>Bilanca!I76</f>
        <v>432385</v>
      </c>
      <c r="K68" s="31">
        <f>Bilanca!J76</f>
        <v>55524</v>
      </c>
    </row>
    <row r="69" spans="1:11" ht="12.75">
      <c r="A69" s="4" t="s">
        <v>691</v>
      </c>
      <c r="B69" s="29">
        <f>RefStr!M46</f>
        <v>0</v>
      </c>
      <c r="D69" s="4" t="s">
        <v>1521</v>
      </c>
      <c r="E69" s="4">
        <v>1</v>
      </c>
      <c r="F69" s="4">
        <f>Bilanca!G77</f>
        <v>68</v>
      </c>
      <c r="G69" s="4">
        <f>IF(Bilanca!H77=0,"",Bilanca!H77)</f>
      </c>
      <c r="H69" s="30">
        <f t="shared" si="2"/>
        <v>297704</v>
      </c>
      <c r="I69" s="31">
        <f t="shared" si="3"/>
        <v>0</v>
      </c>
      <c r="J69" s="31">
        <f>Bilanca!I77</f>
        <v>397800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56031.75000000001</v>
      </c>
      <c r="I82" s="31">
        <f t="shared" si="3"/>
        <v>0</v>
      </c>
      <c r="J82" s="31">
        <f>Bilanca!I90</f>
        <v>5</v>
      </c>
      <c r="K82" s="31">
        <f>Bilanca!J90</f>
        <v>34585</v>
      </c>
    </row>
    <row r="83" spans="4:11" ht="12.75">
      <c r="D83" s="4" t="s">
        <v>1521</v>
      </c>
      <c r="E83" s="4">
        <v>1</v>
      </c>
      <c r="F83" s="4">
        <f>Bilanca!G91</f>
        <v>82</v>
      </c>
      <c r="G83" s="4">
        <f>IF(Bilanca!H91=0,"",Bilanca!H91)</f>
      </c>
      <c r="H83" s="30">
        <f t="shared" si="2"/>
        <v>56723.5</v>
      </c>
      <c r="I83" s="31">
        <f t="shared" si="3"/>
        <v>0</v>
      </c>
      <c r="J83" s="31">
        <f>Bilanca!I91</f>
        <v>5</v>
      </c>
      <c r="K83" s="31">
        <f>Bilanca!J91</f>
        <v>34585</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30624.72</v>
      </c>
      <c r="I85" s="31">
        <f>ABS(ROUND(J85,0)-J85)+ABS(ROUND(K85,0)-K85)</f>
        <v>0</v>
      </c>
      <c r="J85" s="31">
        <f>Bilanca!I93</f>
        <v>34580</v>
      </c>
      <c r="K85" s="31">
        <f>Bilanca!J93</f>
        <v>939</v>
      </c>
    </row>
    <row r="86" spans="4:11" ht="12.75">
      <c r="D86" s="4" t="s">
        <v>1521</v>
      </c>
      <c r="E86" s="4">
        <v>1</v>
      </c>
      <c r="F86" s="4">
        <f>Bilanca!G94</f>
        <v>85</v>
      </c>
      <c r="G86" s="4">
        <f>IF(Bilanca!H94=0,"",Bilanca!H94)</f>
      </c>
      <c r="H86" s="30">
        <f>J86/100*F86+2*K86/100*F86</f>
        <v>30989.3</v>
      </c>
      <c r="I86" s="31">
        <f>ABS(ROUND(J86,0)-J86)+ABS(ROUND(K86,0)-K86)</f>
        <v>0</v>
      </c>
      <c r="J86" s="31">
        <f>Bilanca!I94</f>
        <v>34580</v>
      </c>
      <c r="K86" s="31">
        <f>Bilanca!J94</f>
        <v>939</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1805</v>
      </c>
      <c r="I96" s="31">
        <f t="shared" si="5"/>
        <v>0</v>
      </c>
      <c r="J96" s="31">
        <f>Bilanca!I104</f>
        <v>1900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1957</v>
      </c>
      <c r="I104" s="31">
        <f t="shared" si="5"/>
        <v>0</v>
      </c>
      <c r="J104" s="31">
        <f>Bilanca!I112</f>
        <v>1900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474238.98</v>
      </c>
      <c r="I108" s="31">
        <f t="shared" si="5"/>
        <v>0</v>
      </c>
      <c r="J108" s="31">
        <f>Bilanca!I116</f>
        <v>202374</v>
      </c>
      <c r="K108" s="31">
        <f>Bilanca!J116</f>
        <v>120420</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54378.90000000001</v>
      </c>
      <c r="I116" s="31">
        <f t="shared" si="5"/>
        <v>0</v>
      </c>
      <c r="J116" s="31">
        <f>Bilanca!I124</f>
        <v>28998</v>
      </c>
      <c r="K116" s="31">
        <f>Bilanca!J124</f>
        <v>9144</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175395.87</v>
      </c>
      <c r="I118" s="31">
        <f t="shared" si="5"/>
        <v>0</v>
      </c>
      <c r="J118" s="31">
        <f>Bilanca!I126</f>
        <v>47191</v>
      </c>
      <c r="K118" s="31">
        <f>Bilanca!J126</f>
        <v>51360</v>
      </c>
    </row>
    <row r="119" spans="4:11" ht="12.75">
      <c r="D119" s="4" t="s">
        <v>1521</v>
      </c>
      <c r="E119" s="4">
        <v>1</v>
      </c>
      <c r="F119" s="4">
        <f>Bilanca!G127</f>
        <v>118</v>
      </c>
      <c r="G119" s="4">
        <f>IF(Bilanca!H127=0,"",Bilanca!H127)</f>
      </c>
      <c r="H119" s="30">
        <f t="shared" si="4"/>
        <v>146918.26</v>
      </c>
      <c r="I119" s="31">
        <f t="shared" si="5"/>
        <v>0</v>
      </c>
      <c r="J119" s="31">
        <f>Bilanca!I127</f>
        <v>34631</v>
      </c>
      <c r="K119" s="31">
        <f>Bilanca!J127</f>
        <v>44938</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147027.1</v>
      </c>
      <c r="I122" s="31">
        <f t="shared" si="5"/>
        <v>0</v>
      </c>
      <c r="J122" s="31">
        <f>Bilanca!I130</f>
        <v>91554</v>
      </c>
      <c r="K122" s="31">
        <f>Bilanca!J130</f>
        <v>14978</v>
      </c>
    </row>
    <row r="123" spans="4:11" ht="12.75">
      <c r="D123" s="4" t="s">
        <v>1521</v>
      </c>
      <c r="E123" s="4">
        <v>1</v>
      </c>
      <c r="F123" s="4">
        <f>Bilanca!G131</f>
        <v>122</v>
      </c>
      <c r="G123" s="4">
        <f>IF(Bilanca!H131=0,"",Bilanca!H131)</f>
      </c>
      <c r="H123" s="30">
        <f t="shared" si="4"/>
        <v>5472662.58</v>
      </c>
      <c r="I123" s="31">
        <f t="shared" si="5"/>
        <v>0</v>
      </c>
      <c r="J123" s="31">
        <f>Bilanca!I131</f>
        <v>4180365</v>
      </c>
      <c r="K123" s="31">
        <f>Bilanca!J131</f>
        <v>152712</v>
      </c>
    </row>
    <row r="124" spans="4:11" ht="12.75">
      <c r="D124" s="4" t="s">
        <v>1521</v>
      </c>
      <c r="E124" s="4">
        <v>1</v>
      </c>
      <c r="F124" s="4">
        <f>Bilanca!G132</f>
        <v>123</v>
      </c>
      <c r="G124" s="4">
        <f>IF(Bilanca!H132=0,"",Bilanca!H132)</f>
      </c>
      <c r="H124" s="30">
        <f t="shared" si="4"/>
        <v>6733433.279999999</v>
      </c>
      <c r="I124" s="31">
        <f t="shared" si="5"/>
        <v>0</v>
      </c>
      <c r="J124" s="31">
        <f>Bilanca!I132</f>
        <v>4817024</v>
      </c>
      <c r="K124" s="31">
        <f>Bilanca!J132</f>
        <v>328656</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5206468.75</v>
      </c>
      <c r="I126" s="4">
        <f t="shared" si="5"/>
        <v>0</v>
      </c>
      <c r="J126" s="31">
        <f>RDG!I8</f>
        <v>1279979</v>
      </c>
      <c r="K126" s="31">
        <f>RDG!J8</f>
        <v>1442598</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5017458.85</v>
      </c>
      <c r="I128" s="4">
        <f aca="true" t="shared" si="7" ref="I128:I190">ABS(ROUND(J128,0)-J128)+ABS(ROUND(K128,0)-K128)</f>
        <v>0</v>
      </c>
      <c r="J128" s="31">
        <f>RDG!I10</f>
        <v>1188089</v>
      </c>
      <c r="K128" s="31">
        <f>RDG!J10</f>
        <v>1381333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278746</v>
      </c>
      <c r="I131" s="4">
        <f t="shared" si="7"/>
        <v>0</v>
      </c>
      <c r="J131" s="31">
        <f>RDG!I13</f>
        <v>91890</v>
      </c>
      <c r="K131" s="31">
        <f>RDG!J13</f>
        <v>61265</v>
      </c>
    </row>
    <row r="132" spans="4:11" ht="12.75">
      <c r="D132" s="4" t="s">
        <v>541</v>
      </c>
      <c r="E132" s="4">
        <v>2</v>
      </c>
      <c r="F132" s="4">
        <f>RDG!G14</f>
        <v>131</v>
      </c>
      <c r="G132" s="4">
        <f>IF(RDG!H14=0,"",RDG!H14)</f>
      </c>
      <c r="H132" s="30">
        <f t="shared" si="6"/>
        <v>5408974.279999999</v>
      </c>
      <c r="I132" s="4">
        <f t="shared" si="7"/>
        <v>0</v>
      </c>
      <c r="J132" s="31">
        <f>RDG!I14</f>
        <v>1245660</v>
      </c>
      <c r="K132" s="31">
        <f>RDG!J14</f>
        <v>1441664</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1321164.81</v>
      </c>
      <c r="I134" s="4">
        <f t="shared" si="7"/>
        <v>0</v>
      </c>
      <c r="J134" s="31">
        <f>RDG!I16</f>
        <v>311725</v>
      </c>
      <c r="K134" s="31">
        <f>RDG!J16</f>
        <v>340816</v>
      </c>
    </row>
    <row r="135" spans="4:11" ht="12.75">
      <c r="D135" s="4" t="s">
        <v>541</v>
      </c>
      <c r="E135" s="4">
        <v>2</v>
      </c>
      <c r="F135" s="4">
        <f>RDG!G17</f>
        <v>134</v>
      </c>
      <c r="G135" s="4">
        <f>IF(RDG!H17=0,"",RDG!H17)</f>
      </c>
      <c r="H135" s="30">
        <f t="shared" si="6"/>
        <v>740512.14</v>
      </c>
      <c r="I135" s="4">
        <f t="shared" si="7"/>
        <v>0</v>
      </c>
      <c r="J135" s="31">
        <f>RDG!I17</f>
        <v>165297</v>
      </c>
      <c r="K135" s="31">
        <f>RDG!J17</f>
        <v>193662</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599400.96</v>
      </c>
      <c r="I137" s="4">
        <f t="shared" si="7"/>
        <v>0</v>
      </c>
      <c r="J137" s="31">
        <f>RDG!I19</f>
        <v>146428</v>
      </c>
      <c r="K137" s="31">
        <f>RDG!J19</f>
        <v>147154</v>
      </c>
    </row>
    <row r="138" spans="4:11" ht="12.75">
      <c r="D138" s="4" t="s">
        <v>541</v>
      </c>
      <c r="E138" s="4">
        <v>2</v>
      </c>
      <c r="F138" s="4">
        <f>RDG!G20</f>
        <v>137</v>
      </c>
      <c r="G138" s="4">
        <f>IF(RDG!H20=0,"",RDG!H20)</f>
      </c>
      <c r="H138" s="30">
        <f t="shared" si="6"/>
        <v>3755082.32</v>
      </c>
      <c r="I138" s="4">
        <f t="shared" si="7"/>
        <v>0</v>
      </c>
      <c r="J138" s="31">
        <f>RDG!I20</f>
        <v>791482</v>
      </c>
      <c r="K138" s="31">
        <f>RDG!J20</f>
        <v>974727</v>
      </c>
    </row>
    <row r="139" spans="4:11" ht="12.75">
      <c r="D139" s="4" t="s">
        <v>541</v>
      </c>
      <c r="E139" s="4">
        <v>2</v>
      </c>
      <c r="F139" s="4">
        <f>RDG!G21</f>
        <v>138</v>
      </c>
      <c r="G139" s="4">
        <f>IF(RDG!H21=0,"",RDG!H21)</f>
      </c>
      <c r="H139" s="30">
        <f t="shared" si="6"/>
        <v>2510834.1</v>
      </c>
      <c r="I139" s="4">
        <f t="shared" si="7"/>
        <v>0</v>
      </c>
      <c r="J139" s="31">
        <f>RDG!I21</f>
        <v>523537</v>
      </c>
      <c r="K139" s="31">
        <f>RDG!J21</f>
        <v>647954</v>
      </c>
    </row>
    <row r="140" spans="4:11" ht="12.75">
      <c r="D140" s="4" t="s">
        <v>541</v>
      </c>
      <c r="E140" s="4">
        <v>2</v>
      </c>
      <c r="F140" s="4">
        <f>RDG!G22</f>
        <v>139</v>
      </c>
      <c r="G140" s="4">
        <f>IF(RDG!H22=0,"",RDG!H22)</f>
      </c>
      <c r="H140" s="30">
        <f t="shared" si="6"/>
        <v>741271.71</v>
      </c>
      <c r="I140" s="4">
        <f t="shared" si="7"/>
        <v>0</v>
      </c>
      <c r="J140" s="31">
        <f>RDG!I22</f>
        <v>155847</v>
      </c>
      <c r="K140" s="31">
        <f>RDG!J22</f>
        <v>188721</v>
      </c>
    </row>
    <row r="141" spans="4:11" ht="12.75">
      <c r="D141" s="4" t="s">
        <v>541</v>
      </c>
      <c r="E141" s="4">
        <v>2</v>
      </c>
      <c r="F141" s="4">
        <f>RDG!G23</f>
        <v>140</v>
      </c>
      <c r="G141" s="4">
        <f>IF(RDG!H23=0,"",RDG!H23)</f>
      </c>
      <c r="H141" s="30">
        <f t="shared" si="6"/>
        <v>543482.8</v>
      </c>
      <c r="I141" s="4">
        <f t="shared" si="7"/>
        <v>0</v>
      </c>
      <c r="J141" s="31">
        <f>RDG!I23</f>
        <v>112098</v>
      </c>
      <c r="K141" s="31">
        <f>RDG!J23</f>
        <v>138052</v>
      </c>
    </row>
    <row r="142" spans="4:11" ht="12.75">
      <c r="D142" s="4" t="s">
        <v>541</v>
      </c>
      <c r="E142" s="4">
        <v>2</v>
      </c>
      <c r="F142" s="4">
        <f>RDG!G24</f>
        <v>141</v>
      </c>
      <c r="G142" s="4">
        <f>IF(RDG!H24=0,"",RDG!H24)</f>
      </c>
      <c r="H142" s="30">
        <f t="shared" si="6"/>
        <v>69686.43000000001</v>
      </c>
      <c r="I142" s="4">
        <f t="shared" si="7"/>
        <v>0</v>
      </c>
      <c r="J142" s="31">
        <f>RDG!I24</f>
        <v>33107</v>
      </c>
      <c r="K142" s="31">
        <f>RDG!J24</f>
        <v>8158</v>
      </c>
    </row>
    <row r="143" spans="4:11" ht="12.75">
      <c r="D143" s="4" t="s">
        <v>541</v>
      </c>
      <c r="E143" s="4">
        <v>2</v>
      </c>
      <c r="F143" s="4">
        <f>RDG!G25</f>
        <v>142</v>
      </c>
      <c r="G143" s="4">
        <f>IF(RDG!H25=0,"",RDG!H25)</f>
      </c>
      <c r="H143" s="30">
        <f t="shared" si="6"/>
        <v>397279.08</v>
      </c>
      <c r="I143" s="4">
        <f t="shared" si="7"/>
        <v>0</v>
      </c>
      <c r="J143" s="31">
        <f>RDG!I25</f>
        <v>85442</v>
      </c>
      <c r="K143" s="31">
        <f>RDG!J25</f>
        <v>97166</v>
      </c>
    </row>
    <row r="144" spans="4:11" ht="12.75">
      <c r="D144" s="4" t="s">
        <v>541</v>
      </c>
      <c r="E144" s="4">
        <v>2</v>
      </c>
      <c r="F144" s="4">
        <f>RDG!G26</f>
        <v>143</v>
      </c>
      <c r="G144" s="4">
        <f>IF(RDG!H26=0,"",RDG!H26)</f>
      </c>
      <c r="H144" s="30">
        <f t="shared" si="6"/>
        <v>79443.65000000001</v>
      </c>
      <c r="I144" s="4">
        <f t="shared" si="7"/>
        <v>0</v>
      </c>
      <c r="J144" s="31">
        <f>RDG!I26</f>
        <v>14593</v>
      </c>
      <c r="K144" s="31">
        <f>RDG!J26</f>
        <v>20481</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80554.75</v>
      </c>
      <c r="I146" s="4">
        <f t="shared" si="7"/>
        <v>0</v>
      </c>
      <c r="J146" s="31">
        <f>RDG!I28</f>
        <v>14593</v>
      </c>
      <c r="K146" s="31">
        <f>RDG!J28</f>
        <v>20481</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15212.79</v>
      </c>
      <c r="I154" s="4">
        <f t="shared" si="7"/>
        <v>0</v>
      </c>
      <c r="J154" s="31">
        <f>RDG!I36</f>
        <v>9311</v>
      </c>
      <c r="K154" s="31">
        <f>RDG!J36</f>
        <v>316</v>
      </c>
    </row>
    <row r="155" spans="4:11" ht="12.75">
      <c r="D155" s="4" t="s">
        <v>541</v>
      </c>
      <c r="E155" s="4">
        <v>2</v>
      </c>
      <c r="F155" s="4">
        <f>RDG!G37</f>
        <v>154</v>
      </c>
      <c r="G155" s="4">
        <f>IF(RDG!H37=0,"",RDG!H37)</f>
      </c>
      <c r="H155" s="30">
        <f t="shared" si="6"/>
        <v>532.8399999999999</v>
      </c>
      <c r="I155" s="4">
        <f t="shared" si="7"/>
        <v>0</v>
      </c>
      <c r="J155" s="31">
        <f>RDG!I37</f>
        <v>336</v>
      </c>
      <c r="K155" s="31">
        <f>RDG!J37</f>
        <v>5</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557.0600000000001</v>
      </c>
      <c r="I162" s="4">
        <f t="shared" si="7"/>
        <v>0</v>
      </c>
      <c r="J162" s="31">
        <f>RDG!I44</f>
        <v>336</v>
      </c>
      <c r="K162" s="31">
        <f>RDG!J44</f>
        <v>5</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123.75</v>
      </c>
      <c r="I166" s="4">
        <f t="shared" si="7"/>
        <v>0</v>
      </c>
      <c r="J166" s="31">
        <f>RDG!I48</f>
        <v>75</v>
      </c>
      <c r="K166" s="31">
        <f>RDG!J48</f>
        <v>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126</v>
      </c>
      <c r="I169" s="4">
        <f t="shared" si="7"/>
        <v>0</v>
      </c>
      <c r="J169" s="31">
        <f>RDG!I51</f>
        <v>75</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7372972.17</v>
      </c>
      <c r="I178" s="4">
        <f t="shared" si="7"/>
        <v>0</v>
      </c>
      <c r="J178" s="31">
        <f>RDG!I60</f>
        <v>1280315</v>
      </c>
      <c r="K178" s="31">
        <f>RDG!J60</f>
        <v>1442603</v>
      </c>
    </row>
    <row r="179" spans="4:11" ht="12.75">
      <c r="D179" s="4" t="s">
        <v>541</v>
      </c>
      <c r="E179" s="4">
        <v>2</v>
      </c>
      <c r="F179" s="4">
        <f>RDG!G61</f>
        <v>178</v>
      </c>
      <c r="G179" s="4">
        <f>IF(RDG!H61=0,"",RDG!H61)</f>
      </c>
      <c r="H179" s="30">
        <f t="shared" si="6"/>
        <v>7349732.140000001</v>
      </c>
      <c r="I179" s="4">
        <f t="shared" si="7"/>
        <v>0</v>
      </c>
      <c r="J179" s="31">
        <f>RDG!I61</f>
        <v>1245735</v>
      </c>
      <c r="K179" s="31">
        <f>RDG!J61</f>
        <v>1441664</v>
      </c>
    </row>
    <row r="180" spans="4:11" ht="12.75">
      <c r="D180" s="4" t="s">
        <v>541</v>
      </c>
      <c r="E180" s="4">
        <v>2</v>
      </c>
      <c r="F180" s="4">
        <f>RDG!G62</f>
        <v>179</v>
      </c>
      <c r="G180" s="4">
        <f>IF(RDG!H62=0,"",RDG!H62)</f>
      </c>
      <c r="H180" s="30">
        <f t="shared" si="6"/>
        <v>65259.82000000001</v>
      </c>
      <c r="I180" s="4">
        <f t="shared" si="7"/>
        <v>0</v>
      </c>
      <c r="J180" s="31">
        <f>RDG!I62</f>
        <v>34580</v>
      </c>
      <c r="K180" s="31">
        <f>RDG!J62</f>
        <v>939</v>
      </c>
    </row>
    <row r="181" spans="4:11" ht="12.75">
      <c r="D181" s="4" t="s">
        <v>541</v>
      </c>
      <c r="E181" s="4">
        <v>2</v>
      </c>
      <c r="F181" s="4">
        <f>RDG!G63</f>
        <v>180</v>
      </c>
      <c r="G181" s="4">
        <f>IF(RDG!H63=0,"",RDG!H63)</f>
      </c>
      <c r="H181" s="30">
        <f t="shared" si="6"/>
        <v>65624.4</v>
      </c>
      <c r="I181" s="4">
        <f t="shared" si="7"/>
        <v>0</v>
      </c>
      <c r="J181" s="31">
        <f>RDG!I63</f>
        <v>34580</v>
      </c>
      <c r="K181" s="31">
        <f>RDG!J63</f>
        <v>939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66718.14</v>
      </c>
      <c r="I184" s="4">
        <f t="shared" si="7"/>
        <v>0</v>
      </c>
      <c r="J184" s="31">
        <f>RDG!I66</f>
        <v>34580</v>
      </c>
      <c r="K184" s="31">
        <f>RDG!J66</f>
        <v>939</v>
      </c>
    </row>
    <row r="185" spans="4:11" ht="12.75">
      <c r="D185" s="4" t="s">
        <v>541</v>
      </c>
      <c r="E185" s="4">
        <v>2</v>
      </c>
      <c r="F185" s="4">
        <f>RDG!G67</f>
        <v>184</v>
      </c>
      <c r="G185" s="4">
        <f>IF(RDG!H67=0,"",RDG!H67)</f>
      </c>
      <c r="H185" s="30">
        <f t="shared" si="6"/>
        <v>67082.72</v>
      </c>
      <c r="I185" s="4">
        <f t="shared" si="7"/>
        <v>0</v>
      </c>
      <c r="J185" s="31">
        <f>RDG!I67</f>
        <v>34580</v>
      </c>
      <c r="K185" s="31">
        <f>RDG!J67</f>
        <v>939</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9165751.6</v>
      </c>
      <c r="I233" s="4">
        <f t="shared" si="11"/>
        <v>0</v>
      </c>
      <c r="J233" s="31">
        <f>Dodatni!I26</f>
        <v>1188089</v>
      </c>
      <c r="K233" s="31">
        <f>Dodatni!J26</f>
        <v>1381333</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9560827.1</v>
      </c>
      <c r="I243" s="4">
        <f t="shared" si="11"/>
        <v>0</v>
      </c>
      <c r="J243" s="31">
        <f>Dodatni!I37</f>
        <v>1188089</v>
      </c>
      <c r="K243" s="31">
        <f>Dodatni!J37</f>
        <v>1381333</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800273.8799999999</v>
      </c>
      <c r="I253" s="4">
        <f t="shared" si="11"/>
        <v>0</v>
      </c>
      <c r="J253" s="31">
        <f>Dodatni!I50</f>
        <v>102955</v>
      </c>
      <c r="K253" s="31">
        <f>Dodatni!J50</f>
        <v>107307</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36452.06</v>
      </c>
      <c r="I263" s="4">
        <f t="shared" si="11"/>
        <v>0</v>
      </c>
      <c r="J263" s="31">
        <f>Dodatni!I60</f>
        <v>8937</v>
      </c>
      <c r="K263" s="31">
        <f>Dodatni!J60</f>
        <v>2488</v>
      </c>
    </row>
    <row r="264" spans="4:11" ht="12.75">
      <c r="D264" s="4" t="s">
        <v>1522</v>
      </c>
      <c r="E264" s="4">
        <v>3</v>
      </c>
      <c r="F264" s="4">
        <f>Dodatni!H61</f>
        <v>263</v>
      </c>
      <c r="H264" s="30">
        <f t="shared" si="10"/>
        <v>36591.19</v>
      </c>
      <c r="I264" s="4">
        <f t="shared" si="11"/>
        <v>0</v>
      </c>
      <c r="J264" s="31">
        <f>Dodatni!I61</f>
        <v>8937</v>
      </c>
      <c r="K264" s="31">
        <f>Dodatni!J61</f>
        <v>2488</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6679.26</v>
      </c>
      <c r="I267" s="4">
        <f t="shared" si="11"/>
        <v>0</v>
      </c>
      <c r="J267" s="31">
        <f>Dodatni!I64</f>
        <v>1237</v>
      </c>
      <c r="K267" s="31">
        <f>Dodatni!J64</f>
        <v>637</v>
      </c>
    </row>
    <row r="268" spans="4:11" ht="12.75">
      <c r="D268" s="4" t="s">
        <v>1522</v>
      </c>
      <c r="E268" s="4">
        <v>3</v>
      </c>
      <c r="F268" s="4">
        <f>Dodatni!H65</f>
        <v>267</v>
      </c>
      <c r="H268" s="30">
        <f t="shared" si="10"/>
        <v>497175.36</v>
      </c>
      <c r="I268" s="4">
        <f t="shared" si="11"/>
        <v>0</v>
      </c>
      <c r="J268" s="31">
        <f>Dodatni!I65</f>
        <v>36300</v>
      </c>
      <c r="K268" s="31">
        <f>Dodatni!J65</f>
        <v>74954</v>
      </c>
    </row>
    <row r="269" spans="4:11" ht="12.75">
      <c r="D269" s="4" t="s">
        <v>1522</v>
      </c>
      <c r="E269" s="4">
        <v>3</v>
      </c>
      <c r="F269" s="4">
        <f>Dodatni!H66</f>
        <v>268</v>
      </c>
      <c r="H269" s="30">
        <f t="shared" si="10"/>
        <v>42880</v>
      </c>
      <c r="I269" s="4">
        <f t="shared" si="11"/>
        <v>0</v>
      </c>
      <c r="J269" s="31">
        <f>Dodatni!I66</f>
        <v>0</v>
      </c>
      <c r="K269" s="31">
        <f>Dodatni!J66</f>
        <v>8000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3"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Komunalno društvo Biskupija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1</v>
      </c>
      <c r="T3" s="211" t="s">
        <v>777</v>
      </c>
      <c r="U3" s="232" t="str">
        <f>RefStr!L21</f>
        <v>67771805475</v>
      </c>
      <c r="V3" s="211" t="s">
        <v>2355</v>
      </c>
      <c r="W3" s="232">
        <f>RefStr!C31</f>
        <v>22300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22596900244</v>
      </c>
      <c r="V4" s="211" t="s">
        <v>2356</v>
      </c>
      <c r="W4" s="232" t="str">
        <f>RefStr!F31</f>
        <v>Knin</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2352</v>
      </c>
      <c r="U5" s="232" t="str">
        <f>RefStr!H27</f>
        <v>01571028</v>
      </c>
      <c r="V5" s="211" t="s">
        <v>2357</v>
      </c>
      <c r="W5" s="232" t="str">
        <f>RefStr!C33</f>
        <v>Biskupija, Trg Ivana Meštrovića 1</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060176874</v>
      </c>
      <c r="V6" s="211" t="s">
        <v>2568</v>
      </c>
      <c r="W6" s="232" t="str">
        <f>RefStr!L35</f>
        <v>022/660332</v>
      </c>
      <c r="X6" s="211" t="s">
        <v>2514</v>
      </c>
      <c r="Y6" s="232" t="str">
        <f>RefStr!C68</f>
        <v>Anita Brlaić</v>
      </c>
      <c r="Z6" s="211" t="s">
        <v>1415</v>
      </c>
      <c r="AA6" s="232">
        <f>RefStr!C46</f>
        <v>0</v>
      </c>
    </row>
    <row r="7" spans="1:27" ht="13.5" customHeight="1">
      <c r="A7" s="496"/>
      <c r="B7" s="497"/>
      <c r="C7" s="497"/>
      <c r="D7" s="497"/>
      <c r="E7" s="497"/>
      <c r="F7" s="497"/>
      <c r="G7" s="497"/>
      <c r="H7" s="497"/>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KOMUNALNO.BISKUPIJA@GMAIL.COM</v>
      </c>
      <c r="X7" s="211" t="s">
        <v>2515</v>
      </c>
      <c r="Y7" s="232" t="str">
        <f>RefStr!C70</f>
        <v>022/660-332</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3811</v>
      </c>
      <c r="X8" s="211" t="s">
        <v>2516</v>
      </c>
      <c r="Y8" s="232" t="str">
        <f>TRIM(UPPER(RefStr!C72))</f>
        <v>KOMUNALNO.BISKUPIJA@GMAIL.COM</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9</v>
      </c>
      <c r="Q9" s="231">
        <f>RefStr!F58</f>
        <v>13</v>
      </c>
      <c r="R9" s="211" t="s">
        <v>1860</v>
      </c>
      <c r="S9" s="232">
        <f>IF(RefStr!F4&lt;&gt;"",RefStr!F4,0)</f>
        <v>44196</v>
      </c>
      <c r="T9" s="211" t="s">
        <v>1821</v>
      </c>
      <c r="U9" s="232">
        <f>RefStr!C39</f>
        <v>310</v>
      </c>
      <c r="V9" s="211" t="s">
        <v>1414</v>
      </c>
      <c r="W9" s="232" t="str">
        <f>RefStr!D42</f>
        <v>Skupljanje neopasnog otpada</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9</v>
      </c>
      <c r="Q10" s="233">
        <f>RefStr!F56</f>
        <v>13</v>
      </c>
      <c r="R10" s="213" t="s">
        <v>1863</v>
      </c>
      <c r="S10" s="233">
        <f>RefStr!C23</f>
        <v>1</v>
      </c>
      <c r="T10" s="213" t="s">
        <v>2573</v>
      </c>
      <c r="U10" s="233" t="str">
        <f>RefStr!D39</f>
        <v>Biskupija</v>
      </c>
      <c r="V10" s="240"/>
      <c r="W10" s="241"/>
      <c r="X10" s="242" t="s">
        <v>1974</v>
      </c>
      <c r="Y10" s="243">
        <f>RefStr!F12</f>
        <v>2020</v>
      </c>
      <c r="Z10" s="213" t="s">
        <v>209</v>
      </c>
      <c r="AA10" s="233" t="str">
        <f>RefStr!A75</f>
        <v>Ilić Jovanka</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90" t="s">
        <v>2535</v>
      </c>
      <c r="D92" s="490"/>
      <c r="E92" s="490"/>
      <c r="F92" s="490"/>
      <c r="G92" s="490"/>
      <c r="H92" s="490"/>
      <c r="I92" s="490"/>
      <c r="J92" s="490"/>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90" t="s">
        <v>758</v>
      </c>
      <c r="D98" s="490"/>
      <c r="E98" s="490"/>
      <c r="F98" s="490"/>
      <c r="G98" s="490"/>
      <c r="H98" s="490"/>
      <c r="I98" s="490"/>
      <c r="J98" s="490"/>
      <c r="L98" s="195">
        <v>0</v>
      </c>
      <c r="M98" s="195">
        <f t="shared" si="16"/>
        <v>1</v>
      </c>
      <c r="N98" s="195">
        <f>IF(AND($O$8&lt;&gt;"DA",P4&gt;0,Dodatni!I62=0),1,0)</f>
        <v>1</v>
      </c>
      <c r="O98" s="195">
        <f>IF(AND($O$8&lt;&gt;"DA",Q4&gt;0,Dodatni!J62=0),1,0)</f>
        <v>1</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E:\[GFI-POD, 2020.xls]RefStr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C69" sqref="C69:H69"/>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157102.8</v>
      </c>
    </row>
    <row r="13" spans="4:17" ht="9.75" customHeight="1">
      <c r="D13" s="156"/>
      <c r="E13" s="162"/>
      <c r="H13" s="27"/>
      <c r="I13" s="163"/>
      <c r="J13" s="163"/>
      <c r="K13" s="156"/>
      <c r="L13" s="156"/>
      <c r="M13" s="156"/>
      <c r="N13" s="156"/>
      <c r="P13" s="54" t="s">
        <v>2353</v>
      </c>
      <c r="Q13" s="55">
        <f>INT(VALUE(M27))/50</f>
        <v>1203537.48</v>
      </c>
    </row>
    <row r="14" spans="1:17" ht="15">
      <c r="A14" s="321" t="s">
        <v>2714</v>
      </c>
      <c r="B14" s="321"/>
      <c r="C14" s="321"/>
      <c r="D14" s="164"/>
      <c r="E14" s="165"/>
      <c r="F14" s="319"/>
      <c r="G14" s="320"/>
      <c r="H14" s="320"/>
      <c r="I14" s="156"/>
      <c r="J14" s="327" t="s">
        <v>2100</v>
      </c>
      <c r="K14" s="328"/>
      <c r="L14" s="328"/>
      <c r="M14" s="328"/>
      <c r="N14" s="328"/>
      <c r="P14" s="54" t="s">
        <v>2718</v>
      </c>
      <c r="Q14" s="55">
        <f>INT(VALUE(C27))/100</f>
        <v>225969002.44</v>
      </c>
    </row>
    <row r="15" spans="1:17" ht="19.5" customHeight="1">
      <c r="A15" s="324">
        <f>Skriveni!B59</f>
        <v>986300360.58</v>
      </c>
      <c r="B15" s="325"/>
      <c r="C15" s="326"/>
      <c r="D15" s="60"/>
      <c r="E15" s="60"/>
      <c r="F15" s="60"/>
      <c r="G15" s="60"/>
      <c r="H15" s="60"/>
      <c r="I15" s="60"/>
      <c r="J15" s="60"/>
      <c r="K15" s="60"/>
      <c r="L15" s="60"/>
      <c r="M15" s="60"/>
      <c r="N15" s="60"/>
      <c r="P15" s="54" t="s">
        <v>1817</v>
      </c>
      <c r="Q15" s="55">
        <f>LEN(Skriveni!B9)</f>
        <v>34</v>
      </c>
    </row>
    <row r="16" spans="4:17" ht="12.75" customHeight="1">
      <c r="D16" s="60"/>
      <c r="E16" s="60"/>
      <c r="F16" s="60"/>
      <c r="G16" s="60"/>
      <c r="H16" s="60"/>
      <c r="I16" s="60"/>
      <c r="P16" s="54" t="s">
        <v>1818</v>
      </c>
      <c r="Q16" s="55">
        <f>INT(VALUE(C31))/100</f>
        <v>223</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4</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33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2953</v>
      </c>
      <c r="M21" s="342"/>
      <c r="N21" s="277"/>
      <c r="P21" s="54" t="s">
        <v>1821</v>
      </c>
      <c r="Q21" s="55">
        <f>INT(VALUE(C39))</f>
        <v>310</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2954</v>
      </c>
      <c r="D27" s="276"/>
      <c r="E27" s="277"/>
      <c r="F27" s="279" t="s">
        <v>2406</v>
      </c>
      <c r="G27" s="343"/>
      <c r="H27" s="274" t="s">
        <v>2955</v>
      </c>
      <c r="I27" s="275"/>
      <c r="J27" s="279" t="s">
        <v>2099</v>
      </c>
      <c r="K27" s="280"/>
      <c r="L27" s="344"/>
      <c r="M27" s="274" t="s">
        <v>2956</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2957</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22300</v>
      </c>
      <c r="D31" s="335" t="s">
        <v>693</v>
      </c>
      <c r="E31" s="336"/>
      <c r="F31" s="316" t="s">
        <v>38</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310</v>
      </c>
      <c r="D39" s="348" t="str">
        <f>IF(C39="","Šifra grada/općine nije upisana",IF(ISNA(LOOKUP(C39,A177:A732,A177:A732)),"Šifra grada/općine ne postoji",IF(LOOKUP(C39,A177:A732,A177:A732)&lt;&gt;C39,"Šifra grada/općine ne postoji",LOOKUP(C39,A177:A732,B177:B732))))</f>
        <v>Biskupija</v>
      </c>
      <c r="E39" s="349"/>
      <c r="F39" s="349"/>
      <c r="G39" s="349"/>
      <c r="H39" s="272" t="s">
        <v>2222</v>
      </c>
      <c r="I39" s="344"/>
      <c r="J39" s="58">
        <f>IF(C39&gt;0,LOOKUP(C39,A177:A732,C177:C732),"")</f>
        <v>15</v>
      </c>
      <c r="K39" s="351" t="str">
        <f>IF(J39="","Treba prvo upisati šifru grada/općine",LOOKUP(J39,A153:A173,B153:B173))</f>
        <v>ŠIBENSKO-KNINSKA</v>
      </c>
      <c r="L39" s="351"/>
      <c r="M39" s="351"/>
      <c r="N39" s="351"/>
      <c r="P39" s="54" t="s">
        <v>1826</v>
      </c>
      <c r="Q39" s="55">
        <f>C56+2*F56+3*C58+4*F58</f>
        <v>114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677718054.75</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9</v>
      </c>
      <c r="D56" s="270" t="s">
        <v>2898</v>
      </c>
      <c r="E56" s="380"/>
      <c r="F56" s="44">
        <v>13</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9</v>
      </c>
      <c r="D58" s="278" t="s">
        <v>2898</v>
      </c>
      <c r="E58" s="278"/>
      <c r="F58" s="44">
        <v>13</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85" activePane="bottomLeft" state="frozen"/>
      <selection pane="topLeft" activeCell="A1" sqref="A1"/>
      <selection pane="bottomLeft" activeCell="I123" sqref="I12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22596900244; Komunalno društvo Biskupija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4585885</v>
      </c>
      <c r="J10" s="70">
        <f>J11+J18+J28+J39+J44</f>
        <v>176634</v>
      </c>
    </row>
    <row r="11" spans="1:10" ht="13.5" customHeight="1">
      <c r="A11" s="384" t="s">
        <v>1850</v>
      </c>
      <c r="B11" s="384"/>
      <c r="C11" s="384"/>
      <c r="D11" s="384"/>
      <c r="E11" s="384"/>
      <c r="F11" s="384"/>
      <c r="G11" s="19">
        <v>3</v>
      </c>
      <c r="H11" s="20"/>
      <c r="I11" s="70">
        <f>SUM(I12:I17)</f>
        <v>1558</v>
      </c>
      <c r="J11" s="70">
        <f>SUM(J12:J17)</f>
        <v>1008</v>
      </c>
    </row>
    <row r="12" spans="1:10" ht="13.5" customHeight="1">
      <c r="A12" s="383" t="s">
        <v>965</v>
      </c>
      <c r="B12" s="383"/>
      <c r="C12" s="383"/>
      <c r="D12" s="383"/>
      <c r="E12" s="383"/>
      <c r="F12" s="383"/>
      <c r="G12" s="19">
        <v>4</v>
      </c>
      <c r="H12" s="20"/>
      <c r="I12" s="71">
        <v>1558</v>
      </c>
      <c r="J12" s="71">
        <v>1008</v>
      </c>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4584327</v>
      </c>
      <c r="J18" s="70">
        <f>SUM(J19:J27)</f>
        <v>175626</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4361529</v>
      </c>
      <c r="J20" s="71"/>
    </row>
    <row r="21" spans="1:10" ht="13.5" customHeight="1">
      <c r="A21" s="383" t="s">
        <v>2177</v>
      </c>
      <c r="B21" s="383"/>
      <c r="C21" s="383"/>
      <c r="D21" s="383"/>
      <c r="E21" s="383"/>
      <c r="F21" s="383"/>
      <c r="G21" s="19">
        <v>13</v>
      </c>
      <c r="H21" s="20"/>
      <c r="I21" s="71">
        <v>222798</v>
      </c>
      <c r="J21" s="71">
        <v>175626</v>
      </c>
    </row>
    <row r="22" spans="1:10" ht="13.5" customHeight="1">
      <c r="A22" s="383" t="s">
        <v>2290</v>
      </c>
      <c r="B22" s="383"/>
      <c r="C22" s="383"/>
      <c r="D22" s="383"/>
      <c r="E22" s="383"/>
      <c r="F22" s="383"/>
      <c r="G22" s="19">
        <v>14</v>
      </c>
      <c r="H22" s="20"/>
      <c r="I22" s="71"/>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213798</v>
      </c>
      <c r="J45" s="70">
        <f>J46+J54+J61+J71</f>
        <v>127965</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77733</v>
      </c>
      <c r="J54" s="70">
        <f>SUM(J55:J60)</f>
        <v>26950</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71679</v>
      </c>
      <c r="J57" s="71">
        <v>25229</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5811</v>
      </c>
      <c r="J59" s="71">
        <v>1721</v>
      </c>
    </row>
    <row r="60" spans="1:10" ht="13.5" customHeight="1">
      <c r="A60" s="383" t="s">
        <v>2638</v>
      </c>
      <c r="B60" s="383"/>
      <c r="C60" s="383"/>
      <c r="D60" s="383"/>
      <c r="E60" s="383"/>
      <c r="F60" s="383"/>
      <c r="G60" s="19">
        <v>52</v>
      </c>
      <c r="H60" s="20"/>
      <c r="I60" s="71">
        <v>243</v>
      </c>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136065</v>
      </c>
      <c r="J71" s="71">
        <v>101015</v>
      </c>
    </row>
    <row r="72" spans="1:10" ht="24.75" customHeight="1">
      <c r="A72" s="381" t="s">
        <v>1558</v>
      </c>
      <c r="B72" s="381"/>
      <c r="C72" s="381"/>
      <c r="D72" s="381"/>
      <c r="E72" s="381"/>
      <c r="F72" s="381"/>
      <c r="G72" s="19">
        <v>64</v>
      </c>
      <c r="H72" s="20"/>
      <c r="I72" s="71">
        <v>17341</v>
      </c>
      <c r="J72" s="71">
        <v>24057</v>
      </c>
    </row>
    <row r="73" spans="1:10" ht="13.5" customHeight="1">
      <c r="A73" s="381" t="s">
        <v>2650</v>
      </c>
      <c r="B73" s="381"/>
      <c r="C73" s="381"/>
      <c r="D73" s="381"/>
      <c r="E73" s="381"/>
      <c r="F73" s="381"/>
      <c r="G73" s="19">
        <v>65</v>
      </c>
      <c r="H73" s="20"/>
      <c r="I73" s="70">
        <f>I9+I10+I45+I72</f>
        <v>4817024</v>
      </c>
      <c r="J73" s="70">
        <f>J9+J10+J45+J72</f>
        <v>328656</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432385</v>
      </c>
      <c r="J76" s="70">
        <f>J77+J78+J79+J85+J86+J90+J93+J96</f>
        <v>55524</v>
      </c>
      <c r="L76" s="2" t="s">
        <v>2591</v>
      </c>
    </row>
    <row r="77" spans="1:10" ht="13.5" customHeight="1">
      <c r="A77" s="384" t="s">
        <v>935</v>
      </c>
      <c r="B77" s="384"/>
      <c r="C77" s="384"/>
      <c r="D77" s="384"/>
      <c r="E77" s="384"/>
      <c r="F77" s="384"/>
      <c r="G77" s="19">
        <v>68</v>
      </c>
      <c r="H77" s="20"/>
      <c r="I77" s="71">
        <v>397800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5</v>
      </c>
      <c r="J90" s="70">
        <f>J91-J92</f>
        <v>34585</v>
      </c>
      <c r="L90" s="2" t="s">
        <v>2591</v>
      </c>
    </row>
    <row r="91" spans="1:10" ht="13.5" customHeight="1">
      <c r="A91" s="383" t="s">
        <v>1139</v>
      </c>
      <c r="B91" s="383"/>
      <c r="C91" s="383"/>
      <c r="D91" s="383"/>
      <c r="E91" s="383"/>
      <c r="F91" s="383"/>
      <c r="G91" s="19">
        <v>82</v>
      </c>
      <c r="H91" s="20"/>
      <c r="I91" s="71">
        <v>5</v>
      </c>
      <c r="J91" s="71">
        <v>34585</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34580</v>
      </c>
      <c r="J93" s="70">
        <f>J94-J95</f>
        <v>939</v>
      </c>
      <c r="L93" s="2" t="s">
        <v>2591</v>
      </c>
    </row>
    <row r="94" spans="1:10" ht="13.5" customHeight="1">
      <c r="A94" s="383" t="s">
        <v>2640</v>
      </c>
      <c r="B94" s="383"/>
      <c r="C94" s="383"/>
      <c r="D94" s="383"/>
      <c r="E94" s="383"/>
      <c r="F94" s="383"/>
      <c r="G94" s="19">
        <v>85</v>
      </c>
      <c r="H94" s="20"/>
      <c r="I94" s="71">
        <v>34580</v>
      </c>
      <c r="J94" s="71">
        <v>939</v>
      </c>
    </row>
    <row r="95" spans="1:10" ht="13.5" customHeight="1">
      <c r="A95" s="383" t="s">
        <v>1141</v>
      </c>
      <c r="B95" s="383"/>
      <c r="C95" s="383"/>
      <c r="D95" s="383"/>
      <c r="E95" s="383"/>
      <c r="F95" s="383"/>
      <c r="G95" s="19">
        <v>86</v>
      </c>
      <c r="H95" s="20"/>
      <c r="I95" s="71">
        <v>0</v>
      </c>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1900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v>1900</v>
      </c>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202374</v>
      </c>
      <c r="J116" s="70">
        <f>SUM(J117:J130)</f>
        <v>120420</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28998</v>
      </c>
      <c r="J124" s="71">
        <v>9144</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47191</v>
      </c>
      <c r="J126" s="71">
        <v>51360</v>
      </c>
    </row>
    <row r="127" spans="1:10" ht="13.5" customHeight="1">
      <c r="A127" s="383" t="s">
        <v>364</v>
      </c>
      <c r="B127" s="383"/>
      <c r="C127" s="383"/>
      <c r="D127" s="383"/>
      <c r="E127" s="383"/>
      <c r="F127" s="383"/>
      <c r="G127" s="19">
        <v>118</v>
      </c>
      <c r="H127" s="20"/>
      <c r="I127" s="71">
        <v>34631</v>
      </c>
      <c r="J127" s="71">
        <v>44938</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91554</v>
      </c>
      <c r="J130" s="71">
        <v>14978</v>
      </c>
    </row>
    <row r="131" spans="1:10" ht="24.75" customHeight="1">
      <c r="A131" s="381" t="s">
        <v>1560</v>
      </c>
      <c r="B131" s="381"/>
      <c r="C131" s="381"/>
      <c r="D131" s="381"/>
      <c r="E131" s="381"/>
      <c r="F131" s="381"/>
      <c r="G131" s="19">
        <v>122</v>
      </c>
      <c r="H131" s="20"/>
      <c r="I131" s="71">
        <v>4180365</v>
      </c>
      <c r="J131" s="71">
        <v>152712</v>
      </c>
    </row>
    <row r="132" spans="1:10" ht="13.5" customHeight="1">
      <c r="A132" s="381" t="s">
        <v>2657</v>
      </c>
      <c r="B132" s="381"/>
      <c r="C132" s="381"/>
      <c r="D132" s="381"/>
      <c r="E132" s="381"/>
      <c r="F132" s="381"/>
      <c r="G132" s="19">
        <v>123</v>
      </c>
      <c r="H132" s="20"/>
      <c r="I132" s="70">
        <f>I76+I97+I104+I116+I131</f>
        <v>4817024</v>
      </c>
      <c r="J132" s="70">
        <f>J76+J97+J104+J116+J131</f>
        <v>328656</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6" activePane="bottomLeft" state="frozen"/>
      <selection pane="topLeft" activeCell="A1" sqref="A1"/>
      <selection pane="bottomLeft" activeCell="I50" sqref="I5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22596900244; Komunalno društvo Biskupija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1279979</v>
      </c>
      <c r="J8" s="84">
        <f>SUM(J9:J13)</f>
        <v>1442598</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1188089</v>
      </c>
      <c r="J10" s="71">
        <v>1381333</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91890</v>
      </c>
      <c r="J13" s="71">
        <v>61265</v>
      </c>
    </row>
    <row r="14" spans="1:10" s="2" customFormat="1" ht="13.5" customHeight="1">
      <c r="A14" s="381" t="s">
        <v>1837</v>
      </c>
      <c r="B14" s="381"/>
      <c r="C14" s="381"/>
      <c r="D14" s="381"/>
      <c r="E14" s="381"/>
      <c r="F14" s="381"/>
      <c r="G14" s="19">
        <v>131</v>
      </c>
      <c r="H14" s="20"/>
      <c r="I14" s="70">
        <f>I15+I16+I20+I24+I25+I26+I29+I36</f>
        <v>1245660</v>
      </c>
      <c r="J14" s="70">
        <f>J15+J16+J20+J24+J25+J26+J29+J36</f>
        <v>1441664</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311725</v>
      </c>
      <c r="J16" s="70">
        <f>SUM(J17:J19)</f>
        <v>340816</v>
      </c>
    </row>
    <row r="17" spans="1:10" s="2" customFormat="1" ht="13.5" customHeight="1">
      <c r="A17" s="409" t="s">
        <v>504</v>
      </c>
      <c r="B17" s="409"/>
      <c r="C17" s="409"/>
      <c r="D17" s="409"/>
      <c r="E17" s="409"/>
      <c r="F17" s="409"/>
      <c r="G17" s="19">
        <v>134</v>
      </c>
      <c r="H17" s="20"/>
      <c r="I17" s="71">
        <v>165297</v>
      </c>
      <c r="J17" s="71">
        <v>193662</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146428</v>
      </c>
      <c r="J19" s="71">
        <v>147154</v>
      </c>
    </row>
    <row r="20" spans="1:10" s="2" customFormat="1" ht="13.5" customHeight="1">
      <c r="A20" s="383" t="s">
        <v>1839</v>
      </c>
      <c r="B20" s="383"/>
      <c r="C20" s="383"/>
      <c r="D20" s="383"/>
      <c r="E20" s="383"/>
      <c r="F20" s="383"/>
      <c r="G20" s="19">
        <v>137</v>
      </c>
      <c r="H20" s="20"/>
      <c r="I20" s="70">
        <f>SUM(I21:I23)</f>
        <v>791482</v>
      </c>
      <c r="J20" s="70">
        <f>SUM(J21:J23)</f>
        <v>974727</v>
      </c>
    </row>
    <row r="21" spans="1:10" s="2" customFormat="1" ht="13.5" customHeight="1">
      <c r="A21" s="409" t="s">
        <v>724</v>
      </c>
      <c r="B21" s="409"/>
      <c r="C21" s="409"/>
      <c r="D21" s="409"/>
      <c r="E21" s="409"/>
      <c r="F21" s="409"/>
      <c r="G21" s="19">
        <v>138</v>
      </c>
      <c r="H21" s="20"/>
      <c r="I21" s="71">
        <v>523537</v>
      </c>
      <c r="J21" s="71">
        <v>647954</v>
      </c>
    </row>
    <row r="22" spans="1:10" s="2" customFormat="1" ht="13.5" customHeight="1">
      <c r="A22" s="409" t="s">
        <v>961</v>
      </c>
      <c r="B22" s="409"/>
      <c r="C22" s="409"/>
      <c r="D22" s="409"/>
      <c r="E22" s="409"/>
      <c r="F22" s="409"/>
      <c r="G22" s="19">
        <v>139</v>
      </c>
      <c r="H22" s="20"/>
      <c r="I22" s="71">
        <v>155847</v>
      </c>
      <c r="J22" s="71">
        <v>188721</v>
      </c>
    </row>
    <row r="23" spans="1:10" s="2" customFormat="1" ht="13.5" customHeight="1">
      <c r="A23" s="409" t="s">
        <v>962</v>
      </c>
      <c r="B23" s="409"/>
      <c r="C23" s="409"/>
      <c r="D23" s="409"/>
      <c r="E23" s="409"/>
      <c r="F23" s="409"/>
      <c r="G23" s="19">
        <v>140</v>
      </c>
      <c r="H23" s="20"/>
      <c r="I23" s="71">
        <v>112098</v>
      </c>
      <c r="J23" s="71">
        <v>138052</v>
      </c>
    </row>
    <row r="24" spans="1:10" s="2" customFormat="1" ht="13.5" customHeight="1">
      <c r="A24" s="383" t="s">
        <v>259</v>
      </c>
      <c r="B24" s="383"/>
      <c r="C24" s="383"/>
      <c r="D24" s="383"/>
      <c r="E24" s="383"/>
      <c r="F24" s="383"/>
      <c r="G24" s="19">
        <v>141</v>
      </c>
      <c r="H24" s="20"/>
      <c r="I24" s="71">
        <v>33107</v>
      </c>
      <c r="J24" s="71">
        <v>8158</v>
      </c>
    </row>
    <row r="25" spans="1:10" s="2" customFormat="1" ht="13.5" customHeight="1">
      <c r="A25" s="383" t="s">
        <v>260</v>
      </c>
      <c r="B25" s="383"/>
      <c r="C25" s="383"/>
      <c r="D25" s="383"/>
      <c r="E25" s="383"/>
      <c r="F25" s="383"/>
      <c r="G25" s="19">
        <v>142</v>
      </c>
      <c r="H25" s="20"/>
      <c r="I25" s="71">
        <v>85442</v>
      </c>
      <c r="J25" s="71">
        <v>97166</v>
      </c>
    </row>
    <row r="26" spans="1:12" s="2" customFormat="1" ht="13.5" customHeight="1">
      <c r="A26" s="383" t="s">
        <v>1840</v>
      </c>
      <c r="B26" s="383"/>
      <c r="C26" s="383"/>
      <c r="D26" s="383"/>
      <c r="E26" s="383"/>
      <c r="F26" s="383"/>
      <c r="G26" s="19">
        <v>143</v>
      </c>
      <c r="H26" s="20"/>
      <c r="I26" s="70">
        <f>SUM(I27:I28)</f>
        <v>14593</v>
      </c>
      <c r="J26" s="70">
        <f>SUM(J27:J28)</f>
        <v>20481</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14593</v>
      </c>
      <c r="J28" s="71">
        <v>20481</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9311</v>
      </c>
      <c r="J36" s="71">
        <v>316</v>
      </c>
    </row>
    <row r="37" spans="1:10" s="2" customFormat="1" ht="13.5" customHeight="1">
      <c r="A37" s="381" t="s">
        <v>1842</v>
      </c>
      <c r="B37" s="381"/>
      <c r="C37" s="381"/>
      <c r="D37" s="381"/>
      <c r="E37" s="381"/>
      <c r="F37" s="381"/>
      <c r="G37" s="19">
        <v>154</v>
      </c>
      <c r="H37" s="20"/>
      <c r="I37" s="70">
        <f>SUM(I38:I47)</f>
        <v>336</v>
      </c>
      <c r="J37" s="70">
        <f>SUM(J38:J47)</f>
        <v>5</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336</v>
      </c>
      <c r="J44" s="71">
        <v>5</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75</v>
      </c>
      <c r="J48" s="70">
        <f>SUM(J49:J55)</f>
        <v>0</v>
      </c>
    </row>
    <row r="49" spans="1:10" s="2" customFormat="1" ht="13.5" customHeight="1">
      <c r="A49" s="383" t="s">
        <v>1424</v>
      </c>
      <c r="B49" s="383"/>
      <c r="C49" s="383"/>
      <c r="D49" s="383"/>
      <c r="E49" s="383"/>
      <c r="F49" s="383"/>
      <c r="G49" s="19">
        <v>166</v>
      </c>
      <c r="H49" s="20"/>
      <c r="I49" s="71">
        <v>0</v>
      </c>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75</v>
      </c>
      <c r="J51" s="71"/>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1280315</v>
      </c>
      <c r="J60" s="70">
        <f>J8+J37+J56+J57</f>
        <v>1442603</v>
      </c>
    </row>
    <row r="61" spans="1:10" s="2" customFormat="1" ht="13.5" customHeight="1">
      <c r="A61" s="381" t="s">
        <v>1845</v>
      </c>
      <c r="B61" s="381"/>
      <c r="C61" s="381"/>
      <c r="D61" s="381"/>
      <c r="E61" s="381"/>
      <c r="F61" s="381"/>
      <c r="G61" s="19">
        <v>178</v>
      </c>
      <c r="H61" s="20"/>
      <c r="I61" s="70">
        <f>I14+I48+I58+I59</f>
        <v>1245735</v>
      </c>
      <c r="J61" s="70">
        <f>J14+J48+J58+J59</f>
        <v>1441664</v>
      </c>
    </row>
    <row r="62" spans="1:12" s="2" customFormat="1" ht="13.5" customHeight="1">
      <c r="A62" s="381" t="s">
        <v>2581</v>
      </c>
      <c r="B62" s="381"/>
      <c r="C62" s="381"/>
      <c r="D62" s="381"/>
      <c r="E62" s="381"/>
      <c r="F62" s="381"/>
      <c r="G62" s="19">
        <v>179</v>
      </c>
      <c r="H62" s="20"/>
      <c r="I62" s="70">
        <f>I60-I61</f>
        <v>34580</v>
      </c>
      <c r="J62" s="70">
        <f>J60-J61</f>
        <v>939</v>
      </c>
      <c r="L62" s="2" t="s">
        <v>2591</v>
      </c>
    </row>
    <row r="63" spans="1:10" s="2" customFormat="1" ht="13.5" customHeight="1">
      <c r="A63" s="403" t="s">
        <v>2658</v>
      </c>
      <c r="B63" s="403"/>
      <c r="C63" s="403"/>
      <c r="D63" s="403"/>
      <c r="E63" s="403"/>
      <c r="F63" s="403"/>
      <c r="G63" s="19">
        <v>180</v>
      </c>
      <c r="H63" s="20"/>
      <c r="I63" s="70">
        <f>IF(I60&gt;I61,I60-I61,0)</f>
        <v>34580</v>
      </c>
      <c r="J63" s="70">
        <f>IF(J60&gt;J61,J60-J61,0)</f>
        <v>939</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c r="J65" s="71"/>
      <c r="L65" s="2" t="s">
        <v>2591</v>
      </c>
    </row>
    <row r="66" spans="1:12" s="2" customFormat="1" ht="13.5" customHeight="1">
      <c r="A66" s="381" t="s">
        <v>2582</v>
      </c>
      <c r="B66" s="381"/>
      <c r="C66" s="381"/>
      <c r="D66" s="381"/>
      <c r="E66" s="381"/>
      <c r="F66" s="381"/>
      <c r="G66" s="19">
        <v>183</v>
      </c>
      <c r="H66" s="20"/>
      <c r="I66" s="70">
        <f>I62-I65</f>
        <v>34580</v>
      </c>
      <c r="J66" s="70">
        <f>J62-J65</f>
        <v>939</v>
      </c>
      <c r="L66" s="2" t="s">
        <v>2591</v>
      </c>
    </row>
    <row r="67" spans="1:10" s="2" customFormat="1" ht="13.5" customHeight="1">
      <c r="A67" s="403" t="s">
        <v>779</v>
      </c>
      <c r="B67" s="403"/>
      <c r="C67" s="403"/>
      <c r="D67" s="403"/>
      <c r="E67" s="403"/>
      <c r="F67" s="403"/>
      <c r="G67" s="19">
        <v>184</v>
      </c>
      <c r="H67" s="20"/>
      <c r="I67" s="70">
        <f>IF(I66&gt;0,I66,0)</f>
        <v>34580</v>
      </c>
      <c r="J67" s="70">
        <f>IF(J66&gt;0,J66,0)</f>
        <v>939</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48" activePane="bottomLeft" state="frozen"/>
      <selection pane="topLeft" activeCell="A1" sqref="A1"/>
      <selection pane="bottomLeft" activeCell="A77" sqref="A77:J77"/>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22596900244; Komunalno društvo Biskupija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v>1188089</v>
      </c>
      <c r="J26" s="77">
        <v>1381333</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1188089</v>
      </c>
      <c r="J37" s="94">
        <v>1381333</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102955</v>
      </c>
      <c r="J50" s="77">
        <v>107307</v>
      </c>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8937</v>
      </c>
      <c r="J60" s="77">
        <v>2488</v>
      </c>
    </row>
    <row r="61" spans="1:10" s="2" customFormat="1" ht="13.5" customHeight="1">
      <c r="A61" s="444" t="s">
        <v>2445</v>
      </c>
      <c r="B61" s="444"/>
      <c r="C61" s="444"/>
      <c r="D61" s="444"/>
      <c r="E61" s="444"/>
      <c r="F61" s="444"/>
      <c r="G61" s="445"/>
      <c r="H61" s="19">
        <v>263</v>
      </c>
      <c r="I61" s="77">
        <v>8937</v>
      </c>
      <c r="J61" s="77">
        <v>2488</v>
      </c>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v>1237</v>
      </c>
      <c r="J64" s="77">
        <v>637</v>
      </c>
    </row>
    <row r="65" spans="1:10" s="2" customFormat="1" ht="13.5" customHeight="1">
      <c r="A65" s="403" t="s">
        <v>2442</v>
      </c>
      <c r="B65" s="403"/>
      <c r="C65" s="403"/>
      <c r="D65" s="403"/>
      <c r="E65" s="403"/>
      <c r="F65" s="403"/>
      <c r="G65" s="443"/>
      <c r="H65" s="19">
        <v>267</v>
      </c>
      <c r="I65" s="77">
        <v>36300</v>
      </c>
      <c r="J65" s="77">
        <v>74954</v>
      </c>
    </row>
    <row r="66" spans="1:10" s="2" customFormat="1" ht="13.5" customHeight="1">
      <c r="A66" s="444" t="s">
        <v>2903</v>
      </c>
      <c r="B66" s="444"/>
      <c r="C66" s="444"/>
      <c r="D66" s="444"/>
      <c r="E66" s="444"/>
      <c r="F66" s="444"/>
      <c r="G66" s="445"/>
      <c r="H66" s="19">
        <v>268</v>
      </c>
      <c r="I66" s="77"/>
      <c r="J66" s="77">
        <v>8000</v>
      </c>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22596900244; Komunalno društvo Biskupija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22596900244; Komunalno društvo Biskupija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22596900244; Komunalno društvo Biskupija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2021-12-08T09:31:57Z</cp:lastPrinted>
  <dcterms:created xsi:type="dcterms:W3CDTF">2008-10-17T11:51:54Z</dcterms:created>
  <dcterms:modified xsi:type="dcterms:W3CDTF">2021-12-08T11:34:03Z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