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<sst xmlns="http://schemas.openxmlformats.org/spreadsheetml/2006/main" count="3788" uniqueCount="2993">
  <si>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</si>
  <si>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</si>
  <si>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</si>
  <si>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</si>
  <si>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</si>
  <si>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</si>
  <si>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</si>
  <si>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</si>
  <si>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</si>
  <si>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</si>
  <si>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</si>
  <si>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</si>
  <si>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</si>
  <si>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</si>
  <si>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</si>
  <si>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</si>
  <si>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</si>
  <si>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</si>
  <si>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</si>
  <si>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</si>
  <si>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</si>
  <si>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</si>
  <si>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</si>
  <si>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</si>
  <si>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</si>
  <si>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</si>
  <si>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</si>
  <si>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</si>
  <si>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</si>
  <si>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</si>
  <si>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</si>
  <si>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</si>
  <si>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</si>
  <si>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</si>
  <si>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</si>
  <si>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</si>
  <si>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</si>
  <si>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</si>
  <si>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</si>
  <si>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</si>
  <si>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</si>
  <si>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</si>
  <si>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</si>
  <si>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</si>
  <si>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</si>
  <si>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</si>
  <si>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</si>
  <si>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</si>
  <si>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</si>
  <si>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</si>
  <si>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</si>
  <si>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</si>
  <si>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</si>
  <si>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</si>
  <si>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</si>
  <si>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</si>
  <si>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</si>
  <si>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</si>
  <si>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</si>
  <si>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</si>
  <si>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</si>
  <si>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</si>
  <si>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</si>
  <si>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</si>
  <si>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</si>
  <si>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</si>
  <si>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</si>
  <si>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</si>
  <si>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</si>
  <si>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</si>
  <si>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</si>
  <si>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</si>
  <si>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</si>
  <si>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</si>
  <si>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</si>
  <si>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</si>
  <si>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</si>
  <si>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</si>
  <si>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</si>
  <si>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</si>
  <si>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</si>
  <si>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</si>
  <si>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</si>
  <si>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</si>
  <si>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</si>
  <si>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</si>
  <si>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</si>
  <si>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</si>
  <si>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</si>
  <si>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</si>
  <si>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</si>
  <si>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</si>
  <si>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</si>
  <si>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</si>
  <si>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</si>
  <si>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</si>
  <si>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</si>
  <si>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</si>
  <si>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</si>
  <si>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</si>
  <si>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</si>
  <si>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</si>
  <si>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</si>
  <si>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</si>
  <si>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</si>
  <si>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</si>
  <si>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</si>
  <si>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</si>
  <si>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</si>
  <si>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</si>
  <si>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</si>
  <si>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</si>
  <si>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</si>
  <si>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</si>
  <si>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</si>
  <si>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</si>
  <si>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</si>
  <si>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</si>
  <si>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</si>
  <si>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</si>
  <si>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</si>
  <si>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</si>
  <si>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</si>
  <si>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</si>
  <si>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</si>
  <si>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</si>
  <si>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</si>
  <si>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</si>
  <si>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</si>
  <si>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</si>
  <si>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</si>
  <si>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</si>
  <si>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</si>
  <si>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</si>
  <si>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</si>
  <si>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</si>
  <si>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</si>
  <si>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</si>
  <si>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</si>
  <si>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</si>
  <si>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</si>
  <si>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</si>
  <si>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</si>
  <si>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</si>
  <si>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</si>
  <si>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</si>
  <si>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</si>
  <si>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</si>
  <si>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</si>
  <si>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</si>
  <si>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</si>
  <si>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</si>
  <si>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</si>
  <si>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</si>
  <si>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</si>
  <si>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</si>
  <si>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</si>
  <si>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</si>
  <si>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</si>
  <si>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</si>
  <si>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</si>
  <si>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</si>
  <si>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</si>
  <si>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</si>
  <si>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</si>
  <si>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</si>
  <si>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</si>
  <si>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</si>
  <si>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</si>
  <si>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</si>
  <si>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</si>
  <si>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</si>
  <si>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</si>
  <si>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</si>
  <si>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</si>
  <si>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</si>
  <si>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</si>
  <si>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</si>
  <si>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</si>
  <si>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</si>
  <si>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</si>
  <si>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</si>
  <si>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</si>
  <si>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</si>
  <si>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</si>
  <si>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</si>
  <si>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</si>
  <si>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</si>
  <si>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</si>
  <si>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</si>
  <si>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</si>
  <si>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</si>
  <si>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</si>
  <si>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</si>
  <si>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</si>
  <si>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</si>
  <si>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</si>
  <si>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</si>
  <si>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</si>
  <si>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</si>
  <si>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</si>
  <si>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</si>
  <si>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</si>
  <si>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</si>
  <si>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</si>
  <si>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</si>
  <si>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</si>
  <si>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</si>
  <si>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</si>
  <si>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</si>
  <si>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</si>
  <si>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</si>
  <si>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</si>
  <si>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</si>
  <si>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</si>
  <si>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</si>
  <si>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</si>
  <si>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</si>
  <si>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</si>
  <si>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</si>
  <si>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</si>
  <si>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</si>
  <si>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</si>
  <si>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</si>
  <si>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</si>
  <si>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</si>
  <si>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</si>
  <si>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</si>
  <si>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</si>
  <si>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</si>
  <si>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</si>
  <si>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</si>
  <si>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</si>
  <si>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</si>
  <si>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</si>
  <si>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</si>
  <si>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</si>
  <si>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</si>
  <si>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</si>
  <si>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</si>
  <si>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</si>
  <si>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</si>
  <si>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</si>
  <si>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</si>
  <si>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</si>
  <si>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</si>
  <si>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</si>
  <si>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</si>
  <si>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</si>
  <si>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</si>
  <si>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</si>
  <si>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</si>
  <si>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</si>
  <si>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</si>
  <si>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</si>
  <si>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</si>
  <si>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</si>
  <si>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</si>
  <si>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</si>
  <si>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</si>
  <si>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</si>
  <si>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</si>
  <si>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</si>
  <si>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</si>
  <si>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</si>
  <si>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</si>
  <si>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</si>
  <si>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</si>
  <si>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</si>
  <si>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</si>
  <si>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</si>
  <si>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</si>
  <si>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</si>
  <si>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</si>
  <si>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</si>
  <si>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</si>
  <si>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</si>
  <si>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</si>
  <si>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</si>
  <si>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</si>
  <si>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</si>
  <si>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</si>
  <si>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</si>
  <si>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</si>
  <si>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</si>
  <si>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</si>
  <si>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</si>
  <si>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</si>
  <si>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</si>
  <si>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</si>
  <si>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</si>
  <si>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</si>
  <si>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</si>
  <si>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</si>
  <si>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</si>
  <si>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</si>
  <si>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</si>
  <si>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</si>
  <si>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</si>
  <si>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</si>
  <si>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</si>
  <si>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</si>
  <si>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</si>
  <si>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</si>
  <si>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</si>
  <si>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</si>
  <si>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</si>
  <si>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</si>
  <si>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</si>
  <si>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</si>
  <si>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</si>
  <si>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</si>
  <si>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</si>
  <si>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</si>
  <si>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</si>
  <si>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</si>
  <si>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</si>
  <si>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</si>
  <si>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</si>
  <si>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</si>
  <si>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</si>
  <si>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</si>
  <si>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</si>
  <si>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</si>
  <si>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</si>
  <si>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</si>
  <si>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</si>
  <si>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</si>
  <si>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</si>
  <si>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</si>
  <si>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</si>
  <si>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</si>
  <si>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</si>
  <si>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</si>
  <si>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</si>
  <si>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</si>
  <si>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</si>
  <si>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</si>
  <si>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</si>
  <si>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</si>
  <si>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</si>
  <si>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</si>
  <si>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</si>
  <si>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</si>
  <si>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</si>
  <si>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</si>
  <si>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</si>
  <si>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</si>
  <si>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</si>
  <si>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</si>
  <si>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</si>
  <si>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</si>
  <si>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</si>
  <si>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</si>
  <si>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</si>
  <si>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</si>
  <si>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</si>
  <si>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</si>
  <si>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</si>
  <si>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</si>
  <si>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</si>
  <si>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</si>
  <si>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</si>
  <si>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</si>
  <si>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</si>
  <si>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</si>
  <si>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</si>
  <si>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</si>
  <si>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</si>
  <si>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</si>
  <si>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</si>
  <si>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</si>
  <si>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</si>
  <si>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</si>
  <si>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</si>
  <si>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</si>
  <si>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</si>
  <si>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</si>
  <si>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</si>
  <si>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</si>
  <si>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</si>
  <si>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</si>
  <si>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</si>
  <si>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</si>
  <si>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</si>
  <si>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</si>
  <si>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</si>
  <si>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</si>
  <si>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</si>
  <si>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</si>
  <si>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</si>
  <si>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</si>
  <si>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</si>
  <si>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</si>
  <si>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</si>
  <si>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</si>
  <si>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</si>
  <si>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</si>
  <si>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</si>
  <si>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</si>
  <si>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</si>
  <si>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</si>
  <si>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</si>
  <si>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</si>
  <si>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</si>
  <si>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</si>
  <si>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</si>
  <si>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</si>
  <si>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</si>
  <si>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</si>
  <si>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</si>
  <si>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</si>
  <si>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</si>
  <si>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</si>
  <si>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</si>
  <si>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</si>
  <si>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</si>
  <si>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</si>
  <si>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</si>
  <si>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</si>
  <si>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</si>
  <si>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</si>
  <si>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</si>
  <si>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</si>
  <si>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</si>
  <si>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</si>
  <si>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</si>
  <si>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</si>
  <si>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</si>
  <si>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</si>
  <si>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</si>
  <si>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</si>
  <si>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</si>
  <si>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</si>
  <si>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</si>
  <si>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</si>
  <si>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</si>
  <si>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</si>
  <si>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</si>
  <si>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</si>
  <si>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</si>
  <si>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</si>
  <si>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</si>
  <si>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</si>
  <si>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</si>
  <si>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</si>
  <si>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</si>
  <si>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</si>
  <si>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</si>
  <si>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</si>
  <si>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</si>
  <si>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</si>
  <si>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</si>
  <si>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</si>
  <si>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</si>
  <si>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</si>
  <si>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</si>
  <si>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</si>
  <si>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</si>
  <si>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</si>
  <si>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</si>
  <si>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</si>
  <si>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</si>
  <si>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</si>
  <si>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</si>
  <si>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</si>
  <si>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</si>
  <si>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</si>
  <si>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</si>
  <si>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</si>
  <si>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</si>
  <si>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</si>
  <si>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</si>
  <si>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</si>
  <si>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</si>
  <si>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</si>
  <si>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</si>
  <si>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</si>
  <si>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</si>
  <si>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</si>
  <si>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</si>
  <si>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</si>
  <si>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</si>
  <si>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</si>
  <si>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</si>
  <si>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</si>
  <si>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</si>
  <si>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</si>
  <si>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</si>
  <si>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</si>
  <si>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</si>
  <si>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</si>
  <si>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</si>
  <si>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</si>
  <si>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</si>
  <si>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</si>
  <si>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</si>
  <si>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</si>
  <si>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</si>
  <si>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</si>
  <si>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</si>
  <si>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</si>
  <si>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</si>
  <si>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</si>
  <si>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</si>
  <si>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</si>
  <si>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</si>
  <si>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</si>
  <si>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</si>
  <si>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</si>
  <si>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</si>
  <si>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</si>
  <si>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</si>
  <si>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</si>
  <si>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</si>
  <si>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</si>
  <si>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</si>
  <si>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</si>
  <si>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</si>
  <si>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</si>
  <si>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</si>
  <si>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</si>
  <si>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</si>
  <si>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</si>
  <si>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</si>
  <si>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</si>
  <si>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</si>
  <si>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</si>
  <si>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</si>
  <si>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</si>
  <si>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</si>
  <si>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</si>
  <si>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</si>
  <si>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</si>
  <si>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</si>
  <si>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</si>
  <si>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</si>
  <si>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</si>
  <si>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</si>
  <si>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</si>
  <si>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</si>
  <si>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</si>
  <si>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</si>
  <si>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</si>
  <si>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</si>
  <si>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</si>
  <si>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</si>
  <si>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</si>
  <si>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</si>
  <si>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</si>
  <si>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</si>
  <si>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</si>
  <si>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</si>
  <si>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</si>
  <si>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</si>
  <si>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</si>
  <si>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</si>
  <si>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</si>
  <si>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</si>
  <si>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</si>
  <si>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</si>
  <si>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</si>
  <si>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</si>
  <si>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</si>
  <si>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</si>
  <si>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</si>
  <si>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</si>
  <si>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</si>
  <si>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</si>
  <si>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</si>
  <si>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</si>
  <si>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</si>
  <si>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</si>
  <si>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</si>
  <si>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</si>
  <si>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</si>
  <si>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</si>
  <si>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</si>
  <si>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</si>
  <si>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</si>
  <si>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</si>
  <si>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</si>
  <si>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</si>
  <si>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</si>
  <si>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</si>
  <si>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</si>
  <si>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</si>
  <si>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</si>
  <si>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</si>
  <si>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</si>
  <si>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</si>
  <si>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</si>
  <si>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</si>
  <si>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</si>
  <si>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</si>
  <si>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</si>
  <si>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</si>
  <si>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</si>
  <si>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</si>
  <si>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</si>
  <si>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</si>
  <si>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</si>
  <si>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</si>
  <si>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</si>
  <si>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</si>
  <si>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</si>
  <si>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</si>
  <si>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</si>
  <si>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</si>
  <si>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</si>
  <si>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</si>
  <si>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</si>
  <si>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</si>
  <si>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</si>
  <si>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</si>
  <si>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</si>
  <si>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</si>
  <si>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</si>
  <si>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</si>
  <si>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</si>
  <si>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</si>
  <si>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</si>
  <si>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</si>
  <si>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</si>
  <si>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</si>
  <si>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</si>
  <si>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</si>
  <si>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</si>
  <si>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</si>
  <si>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</si>
  <si>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</si>
  <si>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</si>
  <si>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</si>
  <si>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</si>
  <si>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</si>
  <si>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</si>
  <si>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</si>
  <si>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</si>
  <si>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</si>
  <si>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</si>
  <si>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</si>
  <si>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</si>
  <si>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</si>
  <si>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</si>
  <si>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</si>
  <si>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</si>
  <si>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</si>
  <si>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</si>
  <si>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</si>
  <si>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</si>
  <si>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</si>
  <si>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</si>
  <si>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</si>
  <si>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</si>
  <si>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</si>
  <si>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</si>
  <si>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</si>
  <si>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</si>
  <si>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</si>
  <si>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</si>
  <si>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</si>
  <si>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</si>
  <si>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</si>
  <si>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</si>
  <si>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</si>
  <si>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</si>
  <si>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</si>
  <si>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</si>
  <si>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</si>
  <si>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</si>
  <si>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</si>
  <si>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</si>
  <si>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</si>
  <si>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</si>
  <si>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</si>
  <si>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</si>
  <si>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</si>
  <si>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</si>
  <si>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</si>
  <si>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</si>
  <si>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</si>
  <si>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</si>
  <si>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</si>
  <si>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</si>
  <si>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</si>
  <si>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</si>
  <si>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</si>
  <si>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</si>
  <si>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</si>
  <si>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</si>
  <si>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</si>
  <si>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</si>
  <si>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</si>
  <si>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</si>
  <si>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</si>
  <si>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</si>
  <si>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</si>
  <si>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</si>
  <si>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</si>
  <si>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</si>
  <si>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</si>
  <si>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</si>
  <si>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</si>
  <si>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</si>
  <si>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</si>
  <si>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</si>
  <si>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</si>
  <si>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</si>
  <si>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</si>
  <si>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</si>
  <si>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</si>
  <si>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</si>
  <si>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</si>
  <si>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</si>
  <si>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</si>
  <si>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</si>
  <si>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</si>
  <si>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</si>
  <si>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</si>
  <si>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</si>
  <si>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</si>
  <si>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</si>
  <si>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</si>
  <si>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</si>
  <si>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</si>
  <si>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</si>
  <si>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</si>
  <si>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</si>
  <si>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</si>
  <si>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</si>
  <si>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</si>
  <si>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</si>
  <si>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</si>
  <si>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</si>
  <si>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</si>
  <si>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</si>
  <si>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</si>
  <si>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</si>
  <si>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</si>
  <si>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</si>
  <si>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</si>
  <si>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</si>
  <si>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</si>
  <si>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</si>
  <si>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</si>
  <si>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</si>
  <si>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</si>
  <si>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</si>
  <si>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</si>
  <si>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</si>
  <si>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</si>
  <si>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</si>
  <si>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</si>
  <si>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</si>
  <si>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</si>
  <si>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</si>
  <si>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</si>
  <si>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</si>
  <si>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</si>
  <si>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</si>
  <si>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</si>
  <si>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</si>
  <si>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</si>
  <si>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</si>
  <si>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</si>
  <si>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</si>
  <si>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</si>
  <si>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</si>
  <si>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</si>
  <si>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</si>
  <si>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</si>
  <si>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</si>
  <si>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</si>
  <si>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</si>
  <si>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</si>
  <si>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</si>
  <si>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</si>
  <si>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</si>
  <si>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</si>
  <si>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</si>
  <si>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</si>
  <si>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</si>
  <si>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</si>
  <si>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</si>
  <si>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</si>
  <si>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</si>
  <si>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</si>
  <si>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</si>
  <si>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</si>
  <si>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</si>
  <si>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</si>
  <si>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</si>
  <si>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</si>
  <si>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</si>
  <si>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</si>
  <si>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</si>
  <si>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</si>
  <si>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</si>
  <si>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</si>
  <si>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</si>
  <si>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</si>
  <si>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</si>
  <si>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</si>
  <si>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</si>
  <si>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</si>
  <si>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</si>
  <si>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</si>
  <si>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</si>
  <si>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</si>
  <si>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</si>
  <si>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</si>
  <si>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</si>
  <si>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</si>
  <si>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</si>
  <si>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</si>
  <si>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</si>
  <si>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</si>
  <si>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</si>
  <si>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</si>
  <si>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</si>
  <si>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</si>
  <si>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</si>
  <si>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</si>
  <si>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</si>
  <si>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</si>
  <si>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</si>
  <si>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</si>
  <si>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</si>
  <si>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</si>
  <si>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</si>
  <si>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</si>
  <si>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</si>
  <si>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</si>
  <si>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</si>
  <si>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</si>
  <si>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</si>
  <si>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</si>
  <si>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</si>
  <si>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</si>
  <si>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</si>
  <si>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</si>
  <si>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</si>
  <si>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</si>
  <si>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</si>
  <si>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</si>
  <si>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</si>
  <si>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</si>
  <si>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</si>
  <si>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</si>
  <si>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</si>
  <si>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</si>
  <si>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</si>
  <si>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</si>
  <si>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</si>
  <si>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</si>
  <si>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</si>
  <si>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</si>
  <si>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</si>
  <si>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</si>
  <si>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</si>
  <si>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</si>
  <si>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</si>
  <si>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</si>
  <si>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</si>
  <si>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</si>
  <si>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</si>
  <si>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</si>
  <si>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</si>
  <si>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</si>
  <si>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</si>
  <si>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</si>
  <si>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</si>
  <si>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</si>
  <si>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</si>
  <si>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</si>
  <si>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</si>
  <si>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</si>
  <si>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</si>
  <si>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</si>
  <si>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</si>
  <si>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</si>
  <si>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</si>
  <si>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</si>
  <si>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</si>
  <si>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</si>
  <si>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</si>
  <si>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</si>
  <si>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</si>
  <si>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</si>
  <si>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</si>
  <si>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</si>
  <si>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</si>
  <si>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</si>
  <si>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</si>
  <si>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</si>
  <si>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</si>
  <si>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</si>
  <si>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</si>
  <si>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</si>
  <si>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</si>
  <si>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</si>
  <si>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</si>
  <si>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</si>
  <si>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</si>
  <si>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</si>
  <si>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</si>
  <si>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</si>
  <si>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</si>
  <si>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</si>
  <si>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</si>
  <si>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</si>
  <si>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</si>
  <si>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</si>
  <si>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</si>
  <si>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</si>
  <si>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</si>
  <si>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</si>
  <si>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</si>
  <si>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</si>
  <si>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</si>
  <si>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</si>
  <si>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</si>
  <si>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</si>
  <si>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</si>
  <si>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</si>
  <si>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</si>
  <si>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</si>
  <si>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</si>
  <si>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</si>
  <si>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</si>
  <si>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</si>
  <si>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</si>
  <si>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</si>
  <si>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</si>
  <si>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</si>
  <si>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</si>
  <si>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</si>
  <si>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</si>
  <si>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</si>
  <si>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</si>
  <si>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</si>
  <si>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</si>
  <si>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</si>
  <si>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</si>
  <si>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</si>
  <si>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</si>
  <si>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</si>
  <si>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</si>
  <si>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</si>
  <si>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</si>
  <si>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</si>
  <si>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</si>
  <si>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</si>
  <si>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</si>
  <si>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</si>
  <si>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</si>
  <si>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</si>
  <si>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</si>
  <si>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</si>
  <si>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</si>
  <si>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</si>
  <si>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</si>
  <si>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</si>
  <si>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</si>
  <si>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</si>
  <si>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</si>
  <si>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</si>
  <si>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</si>
  <si>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</si>
  <si>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</si>
  <si>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</si>
  <si>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</si>
  <si>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</si>
  <si>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</si>
  <si>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</si>
  <si>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</si>
  <si>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</si>
  <si>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</si>
  <si>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</si>
  <si>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</si>
  <si>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</si>
  <si>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</si>
  <si>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</si>
  <si>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</si>
  <si>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</si>
  <si>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</si>
  <si>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</si>
  <si>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</si>
  <si>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</si>
  <si>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</si>
  <si>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</si>
  <si>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</si>
  <si>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</si>
  <si>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</si>
  <si>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</si>
  <si>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</si>
  <si>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</si>
  <si>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</si>
  <si>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</si>
  <si>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</si>
  <si>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</si>
  <si>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</si>
  <si>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</si>
  <si>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</si>
  <si>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</si>
  <si>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</si>
  <si>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</si>
  <si>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</si>
  <si>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</si>
  <si>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</si>
  <si>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</si>
  <si>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</si>
  <si>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</si>
  <si>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</si>
  <si>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</si>
  <si>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</si>
  <si>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</si>
  <si>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</si>
  <si>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</si>
  <si>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</si>
  <si>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</si>
  <si>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</si>
  <si>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</si>
  <si>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</si>
  <si>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</si>
  <si>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</si>
  <si>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</si>
  <si>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</si>
  <si>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</si>
  <si>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</si>
  <si>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</si>
  <si>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</si>
  <si>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</si>
  <si>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</si>
  <si>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</si>
  <si>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</si>
  <si>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</si>
  <si>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</si>
  <si>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</si>
  <si>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</si>
  <si>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</si>
  <si>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</si>
  <si>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</si>
  <si>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</si>
  <si>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</si>
  <si>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</si>
  <si>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</si>
  <si>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</si>
  <si>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</si>
  <si>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</si>
  <si>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</si>
  <si>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</si>
  <si>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</si>
  <si>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</si>
  <si>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</si>
  <si>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</si>
  <si>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</si>
  <si>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</si>
  <si>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</si>
  <si>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</si>
  <si>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</si>
  <si>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</si>
  <si>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</si>
  <si>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</si>
  <si>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</si>
  <si>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</si>
  <si>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</si>
  <si>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</si>
  <si>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</si>
  <si>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</si>
  <si>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</si>
  <si>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</si>
  <si>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</si>
  <si>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</si>
  <si>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</si>
  <si>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</si>
  <si>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</si>
  <si>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</si>
  <si>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</si>
  <si>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</si>
  <si>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</si>
  <si>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</si>
  <si>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</si>
  <si>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</si>
  <si>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</si>
  <si>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</si>
  <si>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</si>
  <si>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</si>
  <si>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</si>
  <si>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</si>
  <si>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</si>
  <si>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</si>
  <si>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</si>
  <si>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</si>
  <si>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</si>
  <si>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</si>
  <si>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</si>
  <si>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</si>
  <si>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</si>
  <si>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</si>
  <si>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</si>
  <si>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</si>
  <si>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</si>
  <si>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</si>
  <si>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</si>
  <si>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</si>
  <si>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</si>
  <si>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</si>
  <si>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</si>
  <si>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</si>
  <si>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</si>
  <si>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</si>
  <si>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</si>
  <si>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</si>
  <si>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</si>
  <si>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</si>
  <si>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</si>
  <si>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</si>
  <si>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</si>
  <si>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</si>
  <si>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</si>
  <si>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</si>
  <si>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</si>
  <si>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</si>
  <si>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</si>
  <si>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</si>
  <si>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</si>
  <si>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</si>
  <si>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</si>
  <si>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</si>
  <si>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</si>
  <si>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</si>
  <si>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</si>
  <si>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</si>
  <si>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</si>
  <si>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</si>
  <si>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</si>
  <si>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</si>
  <si>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</si>
  <si>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</si>
  <si>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</si>
  <si>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</si>
  <si>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</si>
  <si>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</si>
  <si>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</si>
  <si>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</si>
  <si>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</si>
  <si>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</si>
  <si>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</si>
  <si>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</si>
  <si>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</si>
  <si>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</si>
  <si>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</si>
  <si>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</si>
  <si>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</si>
  <si>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</si>
  <si>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</si>
  <si>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</si>
  <si>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</si>
  <si>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</si>
  <si>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</si>
  <si>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</si>
  <si>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</si>
  <si>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</si>
  <si>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</si>
  <si>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</si>
  <si>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</si>
  <si>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</si>
  <si>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</si>
  <si>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</si>
  <si>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</si>
  <si>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</si>
  <si>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</si>
  <si>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</si>
  <si>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</si>
  <si>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</si>
  <si>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</si>
  <si>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</si>
  <si>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</si>
  <si>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</si>
  <si>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</si>
  <si>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</si>
  <si>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</si>
  <si>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</si>
  <si>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</si>
  <si>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</si>
  <si>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</si>
  <si>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</si>
  <si>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</si>
  <si>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</si>
  <si>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</si>
  <si>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</si>
  <si>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</si>
  <si>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</si>
  <si>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</si>
  <si>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</si>
  <si>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</si>
  <si>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</si>
  <si>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</si>
  <si>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</si>
  <si>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</si>
  <si>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</si>
  <si>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</si>
  <si>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</si>
  <si>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</si>
  <si>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</si>
  <si>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</si>
  <si>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</si>
  <si>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</si>
  <si>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</si>
  <si>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</si>
  <si>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</si>
  <si>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</si>
  <si>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</si>
  <si>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</si>
  <si>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</si>
  <si>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</si>
  <si>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</si>
  <si>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</si>
  <si>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</si>
  <si>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</si>
  <si>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</si>
  <si>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</si>
  <si>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</si>
  <si>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</si>
  <si>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</si>
  <si>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</si>
  <si>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</si>
  <si>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</si>
  <si>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</si>
  <si>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</si>
  <si>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</si>
  <si>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</si>
  <si>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</si>
  <si>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</si>
  <si>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</si>
  <si>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</si>
  <si>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</si>
  <si>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</si>
  <si>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</si>
  <si>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</si>
  <si>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</si>
  <si>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</si>
  <si>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</si>
  <si>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</si>
  <si>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</si>
  <si>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</si>
  <si>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</si>
  <si>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</si>
  <si>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</si>
  <si>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</si>
  <si>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</si>
  <si>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</si>
  <si>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</si>
  <si>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</si>
  <si>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</si>
  <si>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</si>
  <si>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</si>
  <si>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</si>
  <si>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</si>
  <si>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</si>
  <si>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</si>
  <si>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</si>
  <si>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</si>
  <si>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</si>
  <si>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</si>
  <si>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</si>
  <si>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</si>
  <si>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</si>
  <si>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</si>
  <si>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</si>
  <si>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</si>
  <si>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</si>
  <si>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</si>
  <si>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</si>
  <si>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</si>
  <si>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</si>
  <si>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</si>
  <si>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</si>
  <si>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</si>
  <si>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</si>
  <si>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</si>
  <si>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</si>
  <si>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</si>
  <si>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</si>
  <si>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</si>
  <si>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</si>
  <si>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</si>
  <si>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</si>
  <si>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</si>
  <si>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</si>
  <si>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</si>
  <si>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</si>
  <si>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</si>
  <si>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</si>
  <si>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</si>
  <si>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</si>
  <si>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</si>
  <si>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</si>
  <si>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</si>
  <si>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</si>
  <si>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</si>
  <si>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</si>
  <si>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</si>
  <si>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</si>
  <si>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</si>
  <si>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</si>
  <si>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</si>
  <si>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</si>
  <si>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</si>
  <si>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</si>
  <si>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</si>
  <si>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</si>
  <si>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</si>
  <si>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</si>
  <si>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</si>
  <si>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</si>
  <si>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</si>
  <si>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</si>
  <si>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</si>
  <si>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</si>
  <si>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</si>
  <si>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</si>
  <si>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</si>
  <si>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</si>
  <si>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</si>
  <si>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</si>
  <si>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</si>
  <si>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</si>
  <si>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</si>
  <si>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</si>
  <si>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</si>
  <si>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</si>
  <si>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</si>
  <si>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</si>
  <si>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</si>
  <si>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</si>
  <si>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</si>
  <si>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</si>
  <si>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</si>
  <si>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</si>
  <si>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</si>
  <si>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</si>
  <si>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</si>
  <si>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</si>
  <si>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</si>
  <si>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</si>
  <si>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</si>
  <si>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</si>
  <si>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</si>
  <si>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</si>
  <si>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</si>
  <si>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</si>
  <si>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</si>
  <si>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</si>
  <si>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</si>
  <si>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</si>
  <si>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</si>
  <si>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</si>
  <si>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</si>
  <si>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</si>
  <si>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</si>
  <si>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</si>
  <si>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</si>
  <si>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</si>
  <si>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</si>
  <si>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</si>
  <si>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</si>
  <si>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</si>
  <si>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</si>
  <si>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</si>
  <si>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</si>
  <si>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</si>
  <si>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</si>
  <si>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</si>
  <si>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</si>
  <si>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</si>
  <si>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</si>
  <si>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</si>
  <si>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</si>
  <si>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</si>
  <si>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</si>
  <si>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</si>
  <si>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</si>
  <si>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</si>
  <si>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</si>
  <si>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</si>
  <si>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</si>
  <si>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</si>
  <si>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</si>
  <si>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</si>
  <si>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</si>
  <si>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</si>
  <si>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</si>
  <si>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</si>
  <si>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</si>
  <si>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</si>
  <si>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</si>
  <si>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</si>
  <si>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</si>
  <si>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</si>
  <si>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</si>
  <si>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</si>
  <si>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</si>
  <si>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</si>
  <si>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</si>
  <si>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</si>
  <si>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</si>
  <si>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</si>
  <si>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</si>
  <si>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</si>
  <si>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</si>
  <si>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</si>
  <si>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</si>
  <si>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</si>
  <si>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</si>
  <si>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</si>
  <si>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</si>
  <si>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</si>
  <si>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</si>
  <si>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</si>
  <si>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</si>
  <si>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</si>
  <si>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</si>
  <si>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</si>
  <si>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</si>
  <si>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</si>
  <si>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</si>
  <si>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</si>
  <si>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</si>
  <si>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</si>
  <si>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</si>
  <si>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</si>
  <si>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</si>
  <si>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</si>
  <si>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</si>
  <si>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</si>
  <si>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</si>
  <si>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</si>
  <si>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</si>
  <si>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</si>
  <si>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</si>
  <si>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</si>
  <si>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</si>
  <si>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</si>
  <si>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</si>
  <si>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</si>
  <si>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</si>
  <si>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</si>
  <si>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</si>
  <si>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</si>
  <si>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</si>
  <si>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</si>
  <si>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</si>
  <si>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</si>
  <si>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</si>
  <si>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</si>
  <si>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</si>
  <si>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</si>
  <si>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</si>
  <si>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</si>
  <si>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</si>
  <si>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</si>
  <si>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</si>
  <si>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</si>
  <si>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</si>
  <si>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</si>
  <si>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</si>
  <si>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</si>
  <si>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</si>
  <si>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</si>
  <si>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</si>
  <si>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</si>
  <si>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</si>
  <si>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</si>
  <si>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</si>
  <si>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</si>
  <si>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</si>
  <si>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</si>
  <si>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</si>
  <si>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</si>
  <si>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</si>
  <si>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</si>
  <si>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</si>
  <si>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</si>
  <si>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</si>
  <si>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</si>
  <si>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</si>
  <si>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</si>
  <si>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</si>
  <si>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</si>
  <si>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</si>
  <si>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</si>
  <si>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</si>
  <si>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</si>
  <si>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</si>
  <si>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</si>
  <si>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</si>
  <si>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</si>
  <si>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</si>
  <si>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</si>
  <si>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</si>
  <si>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</si>
  <si>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</si>
  <si>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</si>
  <si>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</si>
  <si>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</si>
  <si>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</si>
  <si>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</si>
  <si>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</si>
  <si>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</si>
  <si>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</si>
  <si>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</si>
  <si>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</si>
  <si>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</si>
  <si>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</si>
  <si>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</si>
  <si>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</si>
  <si>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</si>
  <si>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</si>
  <si>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</si>
  <si>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</si>
  <si>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</si>
  <si>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</si>
  <si>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</si>
  <si>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</si>
  <si>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</si>
  <si>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</si>
  <si>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</si>
  <si>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</si>
  <si>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</si>
  <si>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</si>
  <si>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</si>
  <si>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</si>
  <si>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</si>
  <si>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</si>
  <si>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</si>
  <si>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</si>
  <si>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</si>
  <si>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</si>
  <si>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</si>
  <si>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</si>
  <si>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</si>
  <si>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</si>
  <si>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</si>
  <si>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</si>
  <si>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</si>
  <si>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</si>
  <si>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</si>
  <si>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</si>
  <si>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</si>
  <si>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</si>
  <si>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</si>
  <si>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</si>
  <si>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</si>
  <si>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</si>
  <si>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</si>
  <si>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</si>
  <si>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</si>
  <si>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</si>
  <si>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</si>
  <si>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</si>
  <si>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</si>
  <si>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</si>
  <si>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</si>
  <si>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</si>
  <si>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</si>
  <si>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</si>
  <si>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</si>
  <si>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</si>
  <si>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</si>
  <si>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</si>
  <si>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</si>
  <si>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</si>
  <si>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</si>
  <si>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</si>
  <si>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</si>
  <si>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</si>
  <si>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</si>
  <si>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</si>
  <si>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</si>
  <si>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</si>
  <si>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</si>
  <si>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</si>
  <si>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</si>
  <si>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</si>
  <si>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</si>
  <si>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</si>
  <si>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</si>
  <si>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</si>
  <si>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</si>
  <si>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</si>
  <si>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</si>
  <si>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</si>
  <si>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</si>
  <si>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</si>
  <si>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</si>
  <si>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</si>
  <si>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</si>
  <si>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</si>
  <si>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</si>
  <si>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</si>
  <si>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</si>
  <si>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</si>
  <si>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</si>
  <si>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</si>
  <si>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</si>
  <si>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</si>
  <si>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</si>
  <si>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</si>
  <si>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</si>
  <si>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</si>
  <si>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</si>
  <si>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</si>
  <si>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</si>
  <si>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</si>
  <si>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</si>
  <si>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</si>
  <si>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</si>
  <si>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</si>
  <si>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</si>
  <si>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</si>
  <si>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</si>
  <si>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</si>
  <si>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</si>
  <si>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</si>
  <si>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</si>
  <si>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</si>
  <si>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</si>
  <si>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</si>
  <si>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</si>
  <si>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</si>
  <si>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</si>
  <si>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</si>
  <si>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</si>
  <si>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</si>
  <si>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</si>
  <si>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</si>
  <si>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</si>
  <si>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</si>
  <si>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</si>
  <si>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</si>
  <si>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</si>
  <si>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</si>
  <si>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</si>
  <si>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</si>
  <si>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</si>
  <si>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</si>
  <si>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</si>
  <si>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</si>
  <si>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</si>
  <si>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</si>
  <si>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</si>
  <si>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</si>
  <si>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</si>
  <si>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</si>
  <si>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</si>
  <si>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</si>
  <si>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</si>
  <si>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</si>
  <si>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</si>
  <si>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</si>
  <si>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</si>
  <si>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</si>
  <si>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</si>
  <si>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</si>
  <si>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</si>
  <si>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</si>
  <si>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</si>
  <si>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</si>
  <si>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</si>
  <si>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</si>
  <si>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</si>
  <si>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</si>
  <si>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</si>
  <si>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</si>
  <si>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</si>
  <si>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</si>
  <si>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</si>
  <si>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</si>
  <si>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</si>
  <si>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</si>
  <si>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</si>
  <si>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</si>
  <si>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</si>
  <si>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</si>
  <si>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</si>
  <si>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</si>
  <si>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</si>
  <si>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</si>
  <si>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</si>
  <si>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</si>
  <si>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</si>
  <si>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</si>
  <si>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</si>
  <si>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</si>
  <si>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</si>
  <si>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</si>
  <si>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</si>
  <si>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</si>
  <si>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</si>
  <si>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</si>
  <si>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</si>
  <si>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</si>
  <si>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</si>
  <si>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</si>
  <si>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</si>
  <si>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</si>
  <si>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</si>
  <si>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</si>
  <si>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</si>
  <si>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</si>
  <si>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</si>
  <si>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</si>
  <si>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</si>
  <si>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</si>
  <si>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</si>
  <si>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</si>
  <si>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</si>
  <si>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</si>
  <si>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</si>
  <si>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</si>
  <si>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</si>
  <si>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</si>
  <si>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</si>
  <si>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</si>
  <si>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</si>
  <si>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</si>
  <si>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</si>
  <si>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</si>
  <si>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</si>
  <si>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</si>
  <si>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</si>
  <si>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</si>
  <si>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</si>
  <si>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</si>
  <si>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</si>
  <si>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</si>
  <si>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</si>
  <si>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</si>
  <si>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</si>
  <si>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</si>
  <si>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</si>
  <si>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</si>
  <si>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</si>
  <si>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</si>
  <si>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</si>
  <si>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</si>
  <si>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</si>
  <si>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</si>
  <si>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</si>
  <si>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</si>
  <si>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</si>
  <si>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</si>
  <si>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</si>
  <si>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</si>
  <si>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</si>
  <si>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</si>
  <si>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</si>
  <si>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</si>
  <si>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</si>
  <si>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</si>
  <si>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</si>
  <si>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</si>
  <si>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</si>
  <si>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</si>
  <si>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</si>
  <si>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</si>
  <si>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</si>
  <si>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</si>
  <si>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</si>
  <si>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</si>
  <si>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</si>
  <si>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</si>
  <si>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</si>
  <si>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</si>
  <si>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</si>
  <si>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</si>
  <si>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</si>
  <si>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</si>
  <si>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</si>
  <si>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</si>
  <si>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</si>
  <si>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</si>
  <si>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</si>
  <si>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</si>
  <si>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</si>
  <si>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</si>
  <si>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</si>
  <si>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</si>
  <si>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</si>
  <si>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</si>
  <si>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</si>
  <si>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</si>
  <si>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</si>
  <si>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</si>
  <si>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</si>
  <si>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</si>
  <si>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</si>
  <si>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</si>
  <si>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</si>
  <si>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</si>
  <si>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</si>
  <si>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</si>
  <si>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</si>
  <si>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</si>
  <si>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</si>
  <si>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</si>
  <si>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</si>
  <si>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</si>
  <si>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</si>
  <si>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</si>
  <si>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</si>
  <si>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</si>
  <si>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</si>
  <si>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</si>
  <si>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</si>
  <si>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</si>
  <si>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</si>
  <si>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</si>
  <si>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</si>
  <si>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</si>
  <si>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</si>
  <si>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</si>
  <si>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</si>
  <si>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</si>
  <si>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</si>
  <si>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</si>
  <si>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</si>
  <si>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</si>
  <si>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</si>
  <si>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</si>
  <si>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</si>
  <si>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</si>
  <si>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</si>
  <si>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</si>
  <si>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</si>
  <si>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</si>
  <si>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</si>
  <si>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</si>
  <si>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</si>
  <si>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</si>
  <si>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</si>
  <si>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</si>
  <si>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</si>
  <si>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</si>
  <si>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</si>
  <si>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</si>
  <si>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</si>
  <si>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</si>
  <si>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</si>
  <si>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</si>
  <si>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</si>
  <si>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</si>
  <si>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</si>
  <si>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</si>
  <si>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</si>
  <si>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</si>
  <si>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</si>
  <si>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</si>
  <si>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</si>
  <si>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</si>
  <si>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</si>
  <si>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</si>
  <si>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</si>
  <si>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</si>
  <si>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</si>
  <si>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</si>
  <si>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</si>
  <si>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</si>
  <si>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</si>
  <si>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</si>
  <si>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</si>
  <si>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</si>
  <si>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</si>
  <si>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</si>
  <si>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</si>
  <si>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</si>
  <si>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</si>
  <si>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</si>
  <si>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</si>
  <si>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</si>
  <si>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</si>
  <si>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</si>
  <si>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</si>
  <si>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</si>
  <si>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</si>
  <si>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</si>
  <si>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</si>
  <si>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</si>
  <si>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</si>
  <si>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</si>
  <si>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</si>
  <si>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</si>
  <si>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</si>
  <si>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</si>
  <si>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</si>
  <si>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</si>
  <si>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</si>
  <si>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</si>
  <si>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</si>
  <si>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</si>
  <si>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</si>
  <si>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</si>
  <si>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</si>
  <si>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</si>
  <si>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</si>
  <si>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</si>
  <si>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</si>
  <si>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</si>
  <si>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</si>
  <si>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</si>
  <si>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</si>
  <si>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</si>
  <si>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</si>
  <si>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</si>
  <si>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</si>
  <si>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</si>
  <si>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</si>
  <si>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</si>
  <si>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</si>
  <si>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</si>
  <si>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</si>
  <si>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</si>
  <si>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</si>
  <si>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</si>
  <si>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</si>
  <si>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</si>
  <si>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</si>
  <si>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</si>
  <si>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</si>
  <si>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</si>
  <si>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</si>
  <si>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</si>
  <si>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</si>
  <si>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</si>
  <si>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</si>
  <si>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</si>
  <si>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</si>
  <si>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</si>
  <si>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</si>
  <si>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</si>
  <si>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</si>
  <si>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</si>
  <si>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</si>
  <si>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</si>
  <si>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</si>
  <si>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</si>
  <si>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</si>
  <si>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</si>
  <si>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</si>
  <si>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</si>
  <si>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</si>
  <si>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</si>
  <si>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</si>
  <si>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</si>
  <si>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</si>
  <si>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</si>
  <si>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</si>
  <si>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</si>
  <si>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</si>
  <si>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</si>
  <si>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</si>
  <si>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</si>
  <si>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</si>
  <si>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</si>
  <si>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</si>
  <si>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</si>
  <si>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</si>
  <si>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</si>
  <si>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</si>
  <si>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</si>
  <si>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</si>
  <si>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</si>
  <si>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</si>
  <si>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</si>
  <si>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</si>
  <si>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</si>
  <si>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</si>
  <si>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</si>
  <si>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</si>
  <si>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</si>
  <si>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</si>
  <si>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</si>
  <si>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</si>
  <si>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</si>
  <si>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</si>
  <si>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</si>
  <si>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</si>
  <si>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</si>
  <si>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</si>
  <si>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</si>
  <si>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</si>
  <si>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</si>
  <si>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</si>
  <si>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</si>
  <si>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</si>
  <si>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</si>
  <si>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</si>
  <si>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</si>
  <si>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</si>
  <si>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</si>
  <si>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</si>
  <si>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</si>
  <si>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</si>
  <si>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</si>
  <si>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</si>
  <si>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</si>
  <si>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</si>
  <si>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</si>
  <si>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</si>
  <si>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</si>
  <si>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</si>
  <si>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</si>
  <si>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</si>
  <si>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</si>
  <si>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</si>
  <si>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</si>
  <si>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</si>
  <si>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</si>
  <si>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</si>
  <si>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</si>
  <si>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</si>
  <si>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</si>
  <si>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</si>
  <si>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</si>
  <si>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</si>
  <si>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</si>
  <si>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</si>
  <si>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</si>
  <si>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</si>
  <si>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</si>
  <si>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</si>
  <si>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</si>
  <si>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</si>
  <si>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</si>
  <si>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</si>
  <si>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</si>
  <si>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</si>
  <si>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</si>
  <si>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</si>
  <si>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</si>
  <si>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</si>
  <si>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</si>
  <si>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</si>
  <si>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</si>
  <si>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</si>
  <si>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</si>
  <si>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</si>
  <si>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</si>
  <si>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</si>
  <si>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</si>
  <si>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</si>
  <si>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</si>
  <si>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</si>
  <si>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</si>
  <si>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</si>
  <si>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</si>
  <si>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</si>
  <si>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</si>
  <si>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</si>
  <si>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</si>
  <si>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</si>
  <si>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</si>
  <si>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</si>
  <si>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</si>
  <si>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</si>
  <si>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</si>
  <si>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</si>
  <si>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</si>
  <si>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</si>
  <si>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</si>
  <si>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</si>
  <si>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</si>
  <si>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</si>
  <si>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</si>
  <si>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</si>
  <si>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</si>
  <si>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</si>
  <si>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</si>
  <si>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</si>
  <si>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</si>
  <si>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</si>
  <si>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</si>
  <si>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</si>
  <si>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</si>
  <si>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</si>
  <si>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</si>
  <si>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</si>
  <si>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</si>
  <si>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</si>
  <si>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</si>
  <si>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</si>
  <si>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</si>
  <si>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</si>
  <si>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</si>
  <si>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</si>
  <si>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</si>
  <si>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</si>
  <si>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</si>
  <si>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</si>
  <si>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</si>
  <si>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</si>
  <si>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</si>
  <si>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</si>
  <si>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</si>
  <si>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</si>
  <si>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</si>
  <si>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</si>
  <si>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</si>
  <si>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</si>
  <si>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</si>
  <si>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</si>
  <si>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</si>
  <si>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</si>
  <si>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</si>
  <si>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</si>
  <si>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</si>
  <si>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</si>
  <si>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</si>
  <si>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</si>
  <si>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</si>
  <si>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</si>
  <si>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</si>
  <si>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</si>
  <si>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</si>
  <si>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</si>
  <si>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</si>
  <si>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</si>
  <si>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</si>
  <si>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</si>
  <si>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</si>
  <si>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</si>
  <si>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</si>
  <si>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</si>
  <si>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</si>
  <si>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</si>
  <si>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</si>
  <si>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</si>
  <si>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</si>
  <si>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</si>
  <si>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</si>
  <si>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</si>
  <si>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</si>
  <si>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</si>
  <si>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</si>
  <si>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</si>
  <si>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</si>
  <si>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</si>
  <si>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</si>
  <si>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</si>
  <si>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</si>
  <si>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</si>
  <si>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</si>
  <si>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</si>
  <si>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</si>
  <si>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</si>
  <si>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</si>
  <si>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</si>
  <si>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</si>
  <si>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</si>
  <si>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</si>
  <si>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</si>
  <si>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</si>
  <si>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</si>
  <si>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</si>
  <si>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</si>
  <si>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</si>
  <si>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</si>
  <si>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</si>
  <si>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</si>
  <si>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</si>
  <si>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</si>
  <si>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</si>
  <si>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</si>
  <si>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</si>
  <si>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</si>
  <si>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</si>
  <si>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</si>
  <si>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</si>
  <si>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</si>
  <si>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</si>
  <si>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</si>
  <si>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</si>
  <si>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</si>
  <si>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</si>
  <si>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</si>
  <si>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</si>
  <si>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</si>
  <si>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</si>
  <si>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</si>
  <si>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</si>
  <si>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</si>
  <si>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</si>
  <si>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</si>
  <si>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</si>
  <si>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</si>
  <si>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</si>
  <si>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</si>
  <si>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</si>
  <si>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</si>
  <si>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</si>
  <si>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</si>
  <si>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</si>
  <si>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</si>
  <si>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</si>
  <si>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</si>
  <si>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</si>
  <si>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</si>
  <si>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</si>
  <si>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</si>
  <si>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</si>
  <si>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</si>
  <si>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</si>
  <si>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</si>
  <si>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</si>
  <si>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</si>
  <si>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</si>
  <si>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</si>
  <si>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</si>
  <si>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</si>
  <si>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</si>
  <si>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</si>
  <si>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</si>
  <si>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</si>
  <si>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</si>
  <si>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</si>
  <si>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</si>
  <si>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</si>
  <si>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</si>
  <si>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</si>
  <si>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</si>
  <si>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</si>
  <si>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</si>
  <si>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</si>
  <si>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</si>
  <si>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</si>
  <si>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</si>
  <si>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</si>
  <si>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</si>
  <si>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</si>
  <si>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</si>
  <si>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</si>
  <si>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</si>
  <si>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</si>
  <si>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</si>
  <si>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</si>
  <si>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</si>
  <si>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</si>
  <si>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</si>
  <si>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</si>
  <si>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</si>
  <si>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</si>
  <si>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</si>
  <si>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</si>
  <si>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</si>
  <si>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</si>
  <si>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</si>
  <si>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</si>
  <si>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</si>
  <si>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</si>
  <si>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</si>
  <si>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</si>
  <si>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</si>
  <si>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</si>
  <si>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</si>
  <si>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</si>
  <si>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</si>
  <si>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</si>
  <si>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</si>
  <si>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</si>
  <si>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</si>
  <si>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</si>
  <si>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</si>
  <si>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</si>
  <si>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</si>
  <si>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</si>
  <si>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</si>
  <si>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</si>
  <si>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</si>
  <si>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</si>
  <si>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</si>
  <si>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</si>
  <si>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</si>
  <si>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</si>
  <si>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</si>
  <si>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</si>
  <si>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</si>
  <si>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</si>
  <si>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</si>
  <si>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</si>
  <si>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</si>
  <si>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</si>
  <si>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</si>
  <si>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</si>
  <si>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</si>
  <si>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</si>
  <si>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</si>
  <si>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</si>
  <si>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</si>
  <si>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</si>
  <si>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</si>
  <si>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</si>
  <si>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</si>
  <si>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</si>
  <si>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</si>
  <si>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</si>
  <si>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</si>
  <si>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</si>
  <si>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</si>
  <si>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</si>
  <si>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</si>
  <si>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</si>
  <si>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</si>
  <si>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</si>
  <si>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</si>
  <si>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</si>
  <si>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</si>
  <si>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</si>
  <si>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</si>
  <si>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</si>
  <si>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</si>
  <si>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</si>
  <si>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</si>
  <si>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</si>
  <si>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</si>
  <si>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</si>
  <si>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</si>
  <si>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</si>
  <si>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</si>
  <si>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</si>
  <si>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</si>
  <si>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</si>
  <si>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</si>
  <si>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</si>
  <si>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</si>
  <si>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</si>
  <si>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</si>
  <si>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</si>
  <si>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</si>
  <si>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</si>
  <si>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</si>
  <si>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</si>
  <si>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</si>
  <si>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</si>
  <si>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</si>
  <si>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</si>
  <si>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</si>
  <si>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</si>
  <si>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</si>
  <si>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</si>
  <si>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</si>
  <si>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</si>
  <si>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</si>
  <si>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</si>
  <si>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</si>
  <si>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</si>
  <si>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</si>
  <si>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</si>
  <si>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</si>
  <si>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</si>
  <si>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</si>
  <si>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</si>
  <si>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</si>
  <si>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</si>
  <si>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</si>
  <si>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</si>
  <si>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</si>
  <si>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</si>
  <si>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</si>
  <si>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</si>
  <si>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</si>
  <si>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</si>
  <si>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</si>
  <si>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</si>
  <si>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</si>
  <si>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</si>
  <si>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</si>
  <si>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</si>
  <si>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</si>
  <si>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</si>
  <si>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</si>
  <si>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</si>
  <si>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</si>
  <si>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</si>
  <si>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</si>
  <si>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</si>
  <si>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</si>
  <si>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</si>
  <si>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</si>
  <si>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</si>
  <si>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</si>
  <si>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</si>
  <si>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</si>
  <si>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</si>
  <si>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</si>
  <si>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</si>
  <si>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</si>
  <si>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</si>
  <si>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</si>
  <si>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</si>
  <si>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</si>
  <si>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</si>
  <si>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</si>
  <si>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</si>
  <si>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</si>
  <si>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</si>
  <si>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</si>
  <si>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</si>
  <si>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</si>
  <si>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</si>
  <si>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</si>
  <si>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</si>
  <si>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</si>
  <si>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</si>
  <si>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</si>
  <si>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</si>
  <si>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</si>
  <si>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</si>
  <si>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</si>
  <si>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</si>
  <si>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</si>
  <si>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</si>
  <si>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</si>
  <si>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</si>
  <si>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</si>
  <si>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</si>
  <si>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</si>
  <si>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</si>
  <si>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</si>
  <si>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</si>
  <si>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</si>
  <si>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</si>
  <si>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</si>
  <si>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</si>
  <si>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</si>
  <si>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</si>
  <si>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</si>
  <si>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</si>
  <si>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</si>
  <si>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</si>
  <si>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</si>
  <si>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</si>
  <si>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</si>
  <si>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</si>
  <si>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</si>
  <si>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</si>
  <si>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</si>
  <si>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</si>
  <si>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</si>
  <si>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</si>
  <si>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</si>
  <si>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</si>
  <si>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</si>
  <si>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</si>
  <si>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</si>
  <si>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</si>
  <si>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</si>
  <si>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</si>
  <si>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</si>
  <si>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</si>
  <si>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</si>
  <si>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</si>
  <si>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</si>
  <si>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</si>
  <si>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</si>
  <si>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</si>
  <si>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</si>
  <si>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</si>
  <si>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</si>
  <si>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</si>
  <si>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</si>
  <si>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</si>
  <si>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</si>
  <si>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</si>
  <si>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</si>
  <si>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</si>
  <si>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</si>
  <si>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</si>
  <si>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</si>
  <si>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</si>
  <si>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</si>
  <si>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</si>
  <si>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</si>
  <si>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</si>
  <si>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</si>
  <si>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</si>
  <si>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</si>
  <si>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</si>
  <si>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</si>
  <si>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</si>
  <si>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</si>
  <si>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</si>
  <si>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</si>
  <si>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</si>
  <si>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</si>
  <si>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</si>
  <si>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</si>
  <si>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</si>
  <si>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</si>
  <si>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</si>
  <si>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</si>
  <si>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</si>
  <si>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</si>
  <si>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</si>
  <si>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</si>
  <si>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</si>
  <si>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</si>
  <si>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</si>
  <si>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</si>
  <si>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</si>
  <si>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</si>
  <si>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</si>
  <si>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</si>
  <si>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</si>
  <si>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</si>
  <si>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</si>
  <si>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</si>
  <si>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</si>
  <si>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</si>
  <si>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</si>
  <si>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</si>
  <si>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</si>
  <si>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</si>
  <si>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</si>
  <si>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</si>
  <si>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</si>
  <si>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</si>
  <si>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</si>
  <si>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</si>
  <si>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</si>
  <si>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</si>
  <si>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</si>
  <si>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</si>
  <si>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</si>
  <si>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</si>
  <si>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</si>
  <si>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</si>
  <si>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</si>
  <si>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</si>
  <si>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</si>
  <si>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</si>
  <si>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</si>
  <si>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</si>
  <si>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</si>
  <si>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</si>
  <si>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</si>
  <si>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</si>
  <si>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</si>
  <si>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</si>
  <si>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</si>
  <si>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</si>
  <si>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</si>
  <si>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</si>
  <si>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</si>
  <si>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</si>
  <si>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</si>
  <si>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</si>
  <si>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</si>
  <si>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</si>
  <si>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</si>
  <si>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</si>
  <si>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</si>
  <si>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</si>
  <si>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</si>
  <si>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</si>
  <si>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</si>
  <si>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</si>
  <si>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</si>
  <si>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</si>
  <si>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</si>
  <si>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</si>
  <si>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</si>
  <si>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</si>
  <si>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</si>
  <si>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</si>
  <si>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</si>
  <si>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</si>
  <si>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</si>
  <si>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</si>
  <si>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</si>
  <si>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</si>
  <si>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</si>
  <si>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</si>
  <si>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</si>
  <si>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</si>
  <si>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</si>
  <si>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</si>
  <si>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</si>
  <si>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</si>
  <si>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</si>
  <si>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</si>
  <si>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</si>
  <si>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</si>
  <si>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</si>
  <si>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</si>
  <si>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</si>
  <si>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</si>
  <si>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</si>
  <si>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</si>
  <si>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</si>
  <si>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</si>
  <si>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</si>
  <si>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</si>
  <si>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</si>
  <si>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</si>
  <si>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</si>
  <si>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</si>
  <si>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</si>
  <si>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</si>
  <si>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</si>
  <si>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</si>
  <si>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</si>
  <si>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</si>
  <si>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</si>
  <si>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</si>
  <si>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</si>
  <si>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</si>
  <si>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</si>
  <si>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</si>
  <si>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</si>
  <si>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</si>
  <si>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</si>
  <si>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</si>
  <si>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</si>
  <si>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</si>
  <si>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</si>
  <si>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</si>
  <si>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</si>
  <si>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</si>
  <si>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</si>
  <si>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</si>
  <si>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</si>
  <si>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</si>
  <si>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</si>
  <si>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</si>
  <si>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</si>
  <si>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</si>
  <si>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</si>
  <si>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</si>
  <si>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</si>
  <si>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</si>
  <si>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</si>
  <si>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</si>
  <si>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</si>
  <si>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</si>
  <si>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</si>
  <si>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</si>
  <si>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</si>
  <si>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</si>
  <si>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</si>
  <si>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</si>
  <si>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</si>
  <si>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</si>
  <si>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</si>
  <si>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</si>
  <si>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</si>
  <si>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</si>
  <si>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</si>
  <si>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</si>
  <si>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</si>
  <si>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</si>
  <si>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</si>
  <si>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</si>
  <si>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</si>
  <si>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</si>
  <si>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</si>
  <si>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</si>
  <si>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</si>
  <si>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</si>
  <si>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</si>
  <si>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</si>
  <si>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</si>
  <si>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</si>
  <si>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</si>
  <si>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</si>
  <si>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</si>
  <si>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</si>
  <si>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</si>
  <si>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</si>
  <si>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</si>
  <si>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</si>
  <si>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</si>
  <si>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</si>
  <si>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</si>
  <si>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</si>
  <si>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</si>
  <si>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</si>
  <si>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</si>
  <si>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</si>
  <si>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</si>
  <si>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</si>
  <si>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</si>
  <si>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</si>
  <si>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</si>
  <si>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</si>
  <si>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</si>
  <si>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</si>
  <si>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</si>
  <si>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</si>
  <si>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</si>
  <si>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</si>
  <si>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</si>
  <si>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</si>
  <si>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</si>
  <si>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</si>
  <si>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</si>
  <si>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</si>
  <si>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</si>
  <si>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</si>
  <si>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</si>
  <si>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</si>
  <si>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</si>
  <si>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</si>
  <si>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</si>
  <si>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</si>
  <si>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</si>
  <si>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</si>
  <si>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</si>
  <si>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</si>
  <si>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</si>
  <si>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</si>
  <si>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</si>
  <si>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</si>
  <si>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</si>
  <si>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</si>
  <si>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</si>
  <si>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</si>
  <si>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</si>
  <si>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</si>
  <si>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</si>
  <si>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</si>
  <si>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</si>
  <si>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</si>
  <si>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</si>
  <si>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</si>
  <si>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</si>
  <si>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</si>
  <si>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</si>
  <si>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</si>
  <si>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</si>
  <si>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</si>
  <si>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</si>
  <si>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</si>
  <si>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</si>
  <si>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</si>
  <si>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</si>
  <si>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</si>
  <si>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</si>
  <si>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</si>
  <si>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</si>
  <si>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</si>
  <si>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</si>
  <si>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</si>
  <si>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</si>
  <si>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</si>
  <si>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</si>
  <si>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</si>
  <si>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</si>
  <si>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</si>
  <si>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</si>
  <si>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</si>
  <si>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</si>
  <si>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</si>
  <si>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</si>
  <si>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</si>
  <si>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</si>
  <si>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</si>
  <si>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</si>
  <si>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</si>
  <si>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</si>
  <si>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</si>
  <si>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</si>
  <si>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</si>
  <si>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</si>
  <si>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</si>
  <si>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</si>
  <si>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</si>
  <si>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</si>
  <si>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</si>
  <si>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</si>
  <si>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</si>
  <si>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</si>
  <si>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</si>
  <si>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</si>
  <si>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</si>
  <si>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</si>
  <si>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</si>
  <si>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</si>
  <si>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</si>
  <si>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</si>
  <si>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</si>
  <si>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</si>
  <si>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</si>
  <si>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</si>
  <si>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</si>
  <si>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</si>
  <si>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</si>
  <si>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</si>
  <si>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</si>
  <si>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</si>
  <si>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</si>
  <si>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</si>
  <si>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</si>
  <si>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</si>
  <si>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</si>
  <si>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</si>
  <si>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</si>
  <si>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</si>
  <si>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</si>
  <si>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</si>
  <si>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</si>
  <si>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</si>
  <si>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</si>
  <si>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</si>
  <si>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</si>
  <si>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</si>
  <si>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</si>
  <si>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</si>
  <si>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</si>
  <si>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</si>
  <si>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</si>
  <si>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</si>
  <si>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</si>
  <si>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</si>
  <si>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</si>
  <si>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</si>
  <si>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</si>
  <si>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</si>
  <si>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</si>
  <si>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</si>
  <si>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</si>
  <si>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</si>
  <si>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</si>
  <si>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</si>
  <si>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</si>
  <si>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</si>
  <si>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</si>
  <si>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</si>
  <si>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</si>
  <si>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</si>
  <si>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</si>
  <si>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</si>
  <si>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</si>
  <si>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</si>
  <si>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</si>
  <si>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</si>
  <si>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</si>
  <si>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</si>
  <si>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</si>
  <si>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</si>
  <si>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</si>
  <si>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</si>
  <si>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</si>
  <si>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</si>
  <si>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</si>
  <si>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</si>
  <si>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</si>
  <si>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</si>
  <si>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</si>
  <si>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</si>
  <si>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</si>
  <si>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</si>
  <si>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</si>
  <si>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</si>
  <si>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</si>
  <si>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</si>
  <si>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</si>
  <si>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</si>
  <si>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</si>
  <si>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</si>
  <si>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</si>
  <si>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</si>
  <si>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</si>
  <si>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</si>
  <si>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</si>
  <si>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</si>
  <si>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</si>
  <si>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</si>
  <si>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</si>
  <si>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</si>
  <si>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</si>
  <si>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</si>
  <si>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</si>
  <si>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</si>
  <si>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</si>
  <si>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</si>
  <si>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</si>
  <si>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</si>
  <si>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</si>
  <si>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</si>
  <si>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</si>
  <si>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</si>
  <si>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</si>
  <si>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</si>
  <si>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</si>
  <si>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</si>
  <si>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</si>
  <si>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</si>
  <si>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</si>
  <si>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</si>
  <si>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</si>
  <si>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</si>
  <si>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</si>
  <si>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</si>
  <si>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</si>
  <si>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</si>
  <si>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</si>
  <si>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</si>
  <si>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</si>
  <si>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</si>
  <si>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</si>
  <si>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</si>
  <si>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</si>
  <si>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</si>
  <si>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</si>
  <si>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</si>
  <si>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</si>
  <si>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</si>
  <si>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</si>
  <si>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</si>
  <si>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</si>
  <si>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</si>
  <si>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</si>
  <si>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</si>
  <si>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</si>
  <si>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</si>
  <si>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</si>
  <si>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</si>
  <si>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</si>
  <si>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</si>
  <si>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</si>
  <si>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</si>
  <si>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</si>
  <si>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</si>
  <si>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</si>
  <si>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</si>
  <si>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</si>
  <si>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</si>
  <si>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</si>
  <si>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</si>
  <si>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</si>
  <si>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</si>
  <si>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</si>
  <si>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</si>
  <si>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</si>
  <si>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</si>
  <si>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</si>
  <si>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</si>
  <si>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</si>
  <si>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</si>
  <si>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</si>
  <si>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</si>
  <si>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</si>
  <si>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</si>
  <si>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</si>
  <si>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</si>
  <si>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</si>
  <si>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</si>
  <si>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</si>
  <si>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</si>
  <si>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</si>
  <si>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</si>
  <si>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</si>
  <si>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</si>
  <si>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</si>
  <si>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</si>
  <si>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</si>
  <si>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</si>
  <si>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</si>
  <si>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</si>
  <si>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</si>
  <si>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</si>
  <si>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</si>
  <si>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</si>
  <si>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</si>
  <si>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</si>
  <si>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</si>
  <si>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</si>
  <si>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</si>
  <si>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</si>
  <si>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</si>
  <si>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22596900244</t>
  </si>
  <si>
    <t>01571028</t>
  </si>
  <si>
    <t>060176874</t>
  </si>
  <si>
    <t>Komunalno društvo Biskupija d.o.o.</t>
  </si>
  <si>
    <t>Biskupija, Trg Ivana Meštrovića 1</t>
  </si>
  <si>
    <t>komunalno.biskupija@gmail.com</t>
  </si>
  <si>
    <t>022/660-332</t>
  </si>
  <si>
    <t>www.komunalno-društvo-biskupija</t>
  </si>
  <si>
    <t>Anita Bralić</t>
  </si>
  <si>
    <t>HSFI</t>
  </si>
  <si>
    <t>Ilić Jovanka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</si>
</sst>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10209.08</v>
      </c>
      <c r="I3" s="27">
        <f>ABS(ROUND(J3,0)-J3)+ABS(ROUND(K3,0)-K3)</f>
        <v>0</v>
      </c>
      <c r="J3" s="27">
        <f>Bilanca!I10</f>
        <v>176634</v>
      </c>
      <c r="K3" s="27">
        <f>Bilanca!J10</f>
        <v>166910</v>
      </c>
    </row>
    <row r="4" spans="1:11" ht="12.75">
      <c r="A4" s="4" t="s">
        <v>2697</v>
      </c>
      <c r="B4" s="25" t="s">
        <v>364</v>
      </c>
      <c r="D4" s="4" t="s">
        <v>554</v>
      </c>
      <c r="E4" s="4">
        <v>1</v>
      </c>
      <c r="F4" s="4">
        <f>Bilanca!G11</f>
        <v>3</v>
      </c>
      <c r="G4" s="4">
        <f>IF(Bilanca!H11=0,"",Bilanca!H11)</f>
      </c>
      <c r="H4" s="26">
        <f>J4/100*F4+2*K4/100*F4</f>
        <v>57.72</v>
      </c>
      <c r="I4" s="27">
        <f>ABS(ROUND(J4,0)-J4)+ABS(ROUND(K4,0)-K4)</f>
        <v>0</v>
      </c>
      <c r="J4" s="27">
        <f>Bilanca!I11</f>
        <v>1008</v>
      </c>
      <c r="K4" s="27">
        <f>Bilanca!J11</f>
        <v>458</v>
      </c>
    </row>
    <row r="5" spans="1:11" ht="12.75">
      <c r="A5" s="4" t="s">
        <v>2742</v>
      </c>
      <c r="B5" s="25">
        <f>IF(ISNUMBER(RefStr!C17),RefStr!C17,0)</f>
        <v>10</v>
      </c>
      <c r="D5" s="4" t="s">
        <v>554</v>
      </c>
      <c r="E5" s="4">
        <v>1</v>
      </c>
      <c r="F5" s="4">
        <f>Bilanca!G12</f>
        <v>4</v>
      </c>
      <c r="G5" s="4">
        <f>IF(Bilanca!H12=0,"",Bilanca!H12)</f>
      </c>
      <c r="H5" s="26">
        <f>J5/100*F5+2*K5/100*F5</f>
        <v>76.96000000000001</v>
      </c>
      <c r="I5" s="27">
        <f>ABS(ROUND(J5,0)-J5)+ABS(ROUND(K5,0)-K5)</f>
        <v>0</v>
      </c>
      <c r="J5" s="27">
        <f>Bilanca!I12</f>
        <v>1008</v>
      </c>
      <c r="K5" s="27">
        <f>Bilanca!J12</f>
        <v>458</v>
      </c>
    </row>
    <row r="6" spans="1:11" ht="12.75">
      <c r="A6" s="4" t="s">
        <v>1560</v>
      </c>
      <c r="B6" s="25" t="str">
        <f>RefStr!H27</f>
        <v>01571028</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060176874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22596900244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Komunalno društvo Biskupija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22300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Knin</v>
      </c>
      <c r="D11" s="4" t="s">
        <v>554</v>
      </c>
      <c r="E11" s="4">
        <v>1</v>
      </c>
      <c r="F11" s="4">
        <f>Bilanca!G18</f>
        <v>10</v>
      </c>
      <c r="G11" s="4">
        <f>IF(Bilanca!H18=0,"",Bilanca!H18)</f>
      </c>
      <c r="H11" s="26">
        <f t="shared" si="0"/>
        <v>50853</v>
      </c>
      <c r="I11" s="27">
        <f t="shared" si="1"/>
        <v>0</v>
      </c>
      <c r="J11" s="27">
        <f>Bilanca!I18</f>
        <v>175626</v>
      </c>
      <c r="K11" s="27">
        <f>Bilanca!J18</f>
        <v>166452</v>
      </c>
    </row>
    <row r="12" spans="1:11" ht="12.75">
      <c r="A12" s="4" t="s">
        <v>2738</v>
      </c>
      <c r="B12" s="25" t="str">
        <f>TRIM(RefStr!C33)</f>
        <v>Biskupija, Trg Ivana Meštrovića 1</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komunalno.biskupija@gmail.com</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www.komunalno-društvo-biskupija</v>
      </c>
      <c r="D14" s="4" t="s">
        <v>554</v>
      </c>
      <c r="E14" s="4">
        <v>1</v>
      </c>
      <c r="F14" s="4">
        <f>Bilanca!G21</f>
        <v>13</v>
      </c>
      <c r="G14" s="4">
        <f>IF(Bilanca!H21=0,"",Bilanca!H21)</f>
      </c>
      <c r="H14" s="26">
        <f t="shared" si="0"/>
        <v>66108.9</v>
      </c>
      <c r="I14" s="27">
        <f t="shared" si="1"/>
        <v>0</v>
      </c>
      <c r="J14" s="27">
        <f>Bilanca!I21</f>
        <v>175626</v>
      </c>
      <c r="K14" s="27">
        <f>Bilanca!J21</f>
        <v>166452</v>
      </c>
    </row>
    <row r="15" spans="1:11" ht="12.75">
      <c r="A15" s="4" t="s">
        <v>2741</v>
      </c>
      <c r="B15" s="25" t="str">
        <f>TEXT(RefStr!J39,"00")</f>
        <v>15</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310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13</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13</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13</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13</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208963.05</v>
      </c>
      <c r="I38" s="27">
        <f t="shared" si="1"/>
        <v>0</v>
      </c>
      <c r="J38" s="27">
        <f>Bilanca!I45</f>
        <v>127965</v>
      </c>
      <c r="K38" s="27">
        <f>Bilanca!J45</f>
        <v>218400</v>
      </c>
    </row>
    <row r="39" spans="1:11" ht="12.75">
      <c r="A39" s="4" t="s">
        <v>1611</v>
      </c>
      <c r="B39" s="25" t="str">
        <f>RefStr!C68</f>
        <v>Anita Bralić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022/660-332</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komunalno.biskupija@gmail.com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Ilić Jovanka</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63277.6</v>
      </c>
      <c r="I47" s="27">
        <f t="shared" si="3"/>
        <v>0</v>
      </c>
      <c r="J47" s="27">
        <f>Bilanca!I54</f>
        <v>26950</v>
      </c>
      <c r="K47" s="27">
        <f>Bilanca!J54</f>
        <v>55305</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66561.10999999999</v>
      </c>
      <c r="I50" s="27">
        <f t="shared" si="3"/>
        <v>0</v>
      </c>
      <c r="J50" s="27">
        <f>Bilanca!I57</f>
        <v>25229</v>
      </c>
      <c r="K50" s="27">
        <f>Bilanca!J57</f>
        <v>55305</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877.71</v>
      </c>
      <c r="I52" s="27">
        <f t="shared" si="3"/>
        <v>0</v>
      </c>
      <c r="J52" s="27">
        <f>Bilanca!I59</f>
        <v>1721</v>
      </c>
      <c r="K52" s="27">
        <f>Bilanca!J59</f>
        <v>0</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300990635.43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269139.15</v>
      </c>
      <c r="I64" s="27">
        <f t="shared" si="3"/>
        <v>0</v>
      </c>
      <c r="J64" s="27">
        <f>Bilanca!I71</f>
        <v>101015</v>
      </c>
      <c r="K64" s="27">
        <f>Bilanca!J71</f>
        <v>163095</v>
      </c>
    </row>
    <row r="65" spans="1:11" ht="12.75">
      <c r="A65" s="4" t="s">
        <v>923</v>
      </c>
      <c r="B65" s="25" t="str">
        <f>TRIM(RefStr!N19)</f>
        <v>HSFI</v>
      </c>
      <c r="D65" s="4" t="s">
        <v>554</v>
      </c>
      <c r="E65" s="4">
        <v>1</v>
      </c>
      <c r="F65" s="4">
        <f>Bilanca!G72</f>
        <v>64</v>
      </c>
      <c r="G65" s="4">
        <f>IF(Bilanca!H72=0,"",Bilanca!H72)</f>
      </c>
      <c r="H65" s="26">
        <f t="shared" si="2"/>
        <v>15396.48</v>
      </c>
      <c r="I65" s="27">
        <f t="shared" si="3"/>
        <v>0</v>
      </c>
      <c r="J65" s="27">
        <f>Bilanca!I72</f>
        <v>24057</v>
      </c>
      <c r="K65" s="27">
        <f>Bilanca!J72</f>
        <v>0</v>
      </c>
    </row>
    <row r="66" spans="1:11" ht="12.75">
      <c r="A66" s="4" t="s">
        <v>924</v>
      </c>
      <c r="B66" s="25">
        <f>RefStr!C23</f>
        <v>1</v>
      </c>
      <c r="D66" s="4" t="s">
        <v>554</v>
      </c>
      <c r="E66" s="4">
        <v>1</v>
      </c>
      <c r="F66" s="4">
        <f>Bilanca!G73</f>
        <v>65</v>
      </c>
      <c r="G66" s="4">
        <f>IF(Bilanca!H73=0,"",Bilanca!H73)</f>
      </c>
      <c r="H66" s="26">
        <f t="shared" si="2"/>
        <v>714529.4</v>
      </c>
      <c r="I66" s="27">
        <f t="shared" si="3"/>
        <v>0</v>
      </c>
      <c r="J66" s="27">
        <f>Bilanca!I73</f>
        <v>328656</v>
      </c>
      <c r="K66" s="27">
        <f>Bilanca!J73</f>
        <v>385310</v>
      </c>
    </row>
    <row r="67" spans="1:11" ht="12.75">
      <c r="A67" s="4" t="s">
        <v>925</v>
      </c>
      <c r="B67" s="25" t="str">
        <f>TRIM(RefStr!L35)</f>
        <v>022/660-332</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123139.3</v>
      </c>
      <c r="I68" s="27">
        <f t="shared" si="3"/>
        <v>0</v>
      </c>
      <c r="J68" s="27">
        <f>Bilanca!I76</f>
        <v>55524</v>
      </c>
      <c r="K68" s="27">
        <f>Bilanca!J76</f>
        <v>64133</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87675.39000000001</v>
      </c>
      <c r="I84" s="27">
        <f t="shared" si="3"/>
        <v>0</v>
      </c>
      <c r="J84" s="27">
        <f>Bilanca!I92</f>
        <v>34585</v>
      </c>
      <c r="K84" s="27">
        <f>Bilanca!J92</f>
        <v>35524</v>
      </c>
    </row>
    <row r="85" spans="4:11" ht="12.75">
      <c r="D85" s="4" t="s">
        <v>554</v>
      </c>
      <c r="E85" s="4">
        <v>1</v>
      </c>
      <c r="F85" s="4">
        <f>Bilanca!G93</f>
        <v>84</v>
      </c>
      <c r="G85" s="4">
        <f>IF(Bilanca!H93=0,"",Bilanca!H93)</f>
      </c>
      <c r="H85" s="26">
        <f t="shared" si="2"/>
        <v>88731.72</v>
      </c>
      <c r="I85" s="27">
        <f t="shared" si="3"/>
        <v>0</v>
      </c>
      <c r="J85" s="27">
        <f>Bilanca!I93</f>
        <v>34585</v>
      </c>
      <c r="K85" s="27">
        <f>Bilanca!J93</f>
        <v>35524</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15615.020000000002</v>
      </c>
      <c r="I87" s="27">
        <f>ABS(ROUND(J87,0)-J87)+ABS(ROUND(K87,0)-K87)</f>
        <v>0</v>
      </c>
      <c r="J87" s="27">
        <f>Bilanca!I95</f>
        <v>939</v>
      </c>
      <c r="K87" s="27">
        <f>Bilanca!J95</f>
        <v>8609</v>
      </c>
    </row>
    <row r="88" spans="4:11" ht="12.75">
      <c r="D88" s="4" t="s">
        <v>554</v>
      </c>
      <c r="E88" s="4">
        <v>1</v>
      </c>
      <c r="F88" s="4">
        <f>Bilanca!G96</f>
        <v>87</v>
      </c>
      <c r="G88" s="4">
        <f>IF(Bilanca!H96=0,"",Bilanca!H96)</f>
      </c>
      <c r="H88" s="26">
        <f>J88/100*F88+2*K88/100*F88</f>
        <v>15796.59</v>
      </c>
      <c r="I88" s="27">
        <f>ABS(ROUND(J88,0)-J88)+ABS(ROUND(K88,0)-K88)</f>
        <v>0</v>
      </c>
      <c r="J88" s="27">
        <f>Bilanca!I96</f>
        <v>939</v>
      </c>
      <c r="K88" s="27">
        <f>Bilanca!J96</f>
        <v>8609</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483720.19999999995</v>
      </c>
      <c r="I110" s="27">
        <f t="shared" si="5"/>
        <v>0</v>
      </c>
      <c r="J110" s="27">
        <f>Bilanca!I118</f>
        <v>120420</v>
      </c>
      <c r="K110" s="27">
        <f>Bilanca!J118</f>
        <v>161680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29952</v>
      </c>
      <c r="I118" s="27">
        <f t="shared" si="5"/>
        <v>0</v>
      </c>
      <c r="J118" s="27">
        <f>Bilanca!I126</f>
        <v>9144</v>
      </c>
      <c r="K118" s="27">
        <f>Bilanca!J126</f>
        <v>8228</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244207.03999999998</v>
      </c>
      <c r="I120" s="27">
        <f t="shared" si="5"/>
        <v>0</v>
      </c>
      <c r="J120" s="27">
        <f>Bilanca!I128</f>
        <v>51360</v>
      </c>
      <c r="K120" s="27">
        <f>Bilanca!J128</f>
        <v>76928</v>
      </c>
    </row>
    <row r="121" spans="4:11" ht="12.75">
      <c r="D121" s="4" t="s">
        <v>554</v>
      </c>
      <c r="E121" s="4">
        <v>1</v>
      </c>
      <c r="F121" s="4">
        <f>Bilanca!G129</f>
        <v>120</v>
      </c>
      <c r="G121" s="4">
        <f>IF(Bilanca!H129=0,"",Bilanca!H129)</f>
      </c>
      <c r="H121" s="26">
        <f t="shared" si="4"/>
        <v>206121.6</v>
      </c>
      <c r="I121" s="27">
        <f t="shared" si="5"/>
        <v>0</v>
      </c>
      <c r="J121" s="27">
        <f>Bilanca!I129</f>
        <v>44938</v>
      </c>
      <c r="K121" s="27">
        <f>Bilanca!J129</f>
        <v>63415</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50671.08</v>
      </c>
      <c r="I124" s="27">
        <f t="shared" si="5"/>
        <v>0</v>
      </c>
      <c r="J124" s="27">
        <f>Bilanca!I132</f>
        <v>14978</v>
      </c>
      <c r="K124" s="27">
        <f>Bilanca!J132</f>
        <v>13109</v>
      </c>
    </row>
    <row r="125" spans="4:11" ht="12.75">
      <c r="D125" s="4" t="s">
        <v>554</v>
      </c>
      <c r="E125" s="4">
        <v>1</v>
      </c>
      <c r="F125" s="4">
        <f>Bilanca!G133</f>
        <v>124</v>
      </c>
      <c r="G125" s="4">
        <f>IF(Bilanca!H133=0,"",Bilanca!H133)</f>
      </c>
      <c r="H125" s="26">
        <f t="shared" si="4"/>
        <v>584915.44</v>
      </c>
      <c r="I125" s="27">
        <f t="shared" si="5"/>
        <v>0</v>
      </c>
      <c r="J125" s="27">
        <f>Bilanca!I133</f>
        <v>152712</v>
      </c>
      <c r="K125" s="27">
        <f>Bilanca!J133</f>
        <v>159497</v>
      </c>
    </row>
    <row r="126" spans="4:11" ht="12.75">
      <c r="D126" s="4" t="s">
        <v>554</v>
      </c>
      <c r="E126" s="4">
        <v>1</v>
      </c>
      <c r="F126" s="4">
        <f>Bilanca!G134</f>
        <v>125</v>
      </c>
      <c r="G126" s="4">
        <f>IF(Bilanca!H134=0,"",Bilanca!H134)</f>
      </c>
      <c r="H126" s="26">
        <f t="shared" si="4"/>
        <v>1374095</v>
      </c>
      <c r="I126" s="27">
        <f t="shared" si="5"/>
        <v>0</v>
      </c>
      <c r="J126" s="27">
        <f>Bilanca!I134</f>
        <v>328656</v>
      </c>
      <c r="K126" s="27">
        <f>Bilanca!J134</f>
        <v>385310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5725426.699999999</v>
      </c>
      <c r="I128" s="4">
        <f t="shared" si="5"/>
        <v>0</v>
      </c>
      <c r="J128" s="27">
        <f>RDG!I8</f>
        <v>1442598</v>
      </c>
      <c r="K128" s="27">
        <f>RDG!J8</f>
        <v>1532806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5627837.85</v>
      </c>
      <c r="I130" s="4">
        <f aca="true" t="shared" si="7" ref="I130:I192">ABS(ROUND(J130,0)-J130)+ABS(ROUND(K130,0)-K130)</f>
        <v>0</v>
      </c>
      <c r="J130" s="27">
        <f>RDG!I10</f>
        <v>1381333</v>
      </c>
      <c r="K130" s="27">
        <f>RDG!J10</f>
        <v>1490666</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192119.4</v>
      </c>
      <c r="I133" s="4">
        <f t="shared" si="7"/>
        <v>0</v>
      </c>
      <c r="J133" s="27">
        <f>RDG!I13</f>
        <v>61265</v>
      </c>
      <c r="K133" s="27">
        <f>RDG!J13</f>
        <v>42140</v>
      </c>
    </row>
    <row r="134" spans="4:11" ht="12.75">
      <c r="D134" s="4" t="s">
        <v>794</v>
      </c>
      <c r="E134" s="4">
        <v>2</v>
      </c>
      <c r="F134" s="4">
        <f>RDG!G14</f>
        <v>133</v>
      </c>
      <c r="G134" s="4">
        <f>IF(RDG!H14=0,"",RDG!H14)</f>
      </c>
      <c r="H134" s="26">
        <f t="shared" si="6"/>
        <v>5971779.8</v>
      </c>
      <c r="I134" s="4">
        <f t="shared" si="7"/>
        <v>0</v>
      </c>
      <c r="J134" s="27">
        <f>RDG!I14</f>
        <v>1441664</v>
      </c>
      <c r="K134" s="27">
        <f>RDG!J14</f>
        <v>1524198</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1362852</v>
      </c>
      <c r="I136" s="4">
        <f t="shared" si="7"/>
        <v>0</v>
      </c>
      <c r="J136" s="27">
        <f>RDG!I16</f>
        <v>340816</v>
      </c>
      <c r="K136" s="27">
        <f>RDG!J16</f>
        <v>334352</v>
      </c>
    </row>
    <row r="137" spans="4:11" ht="12.75">
      <c r="D137" s="4" t="s">
        <v>794</v>
      </c>
      <c r="E137" s="4">
        <v>2</v>
      </c>
      <c r="F137" s="4">
        <f>RDG!G17</f>
        <v>136</v>
      </c>
      <c r="G137" s="4">
        <f>IF(RDG!H17=0,"",RDG!H17)</f>
      </c>
      <c r="H137" s="26">
        <f t="shared" si="6"/>
        <v>853538.72</v>
      </c>
      <c r="I137" s="4">
        <f t="shared" si="7"/>
        <v>0</v>
      </c>
      <c r="J137" s="27">
        <f>RDG!I17</f>
        <v>193662</v>
      </c>
      <c r="K137" s="27">
        <f>RDG!J17</f>
        <v>216970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527046.84</v>
      </c>
      <c r="I139" s="4">
        <f t="shared" si="7"/>
        <v>0</v>
      </c>
      <c r="J139" s="27">
        <f>RDG!I19</f>
        <v>147154</v>
      </c>
      <c r="K139" s="27">
        <f>RDG!J19</f>
        <v>117382</v>
      </c>
    </row>
    <row r="140" spans="4:11" ht="12.75">
      <c r="D140" s="4" t="s">
        <v>794</v>
      </c>
      <c r="E140" s="4">
        <v>2</v>
      </c>
      <c r="F140" s="4">
        <f>RDG!G20</f>
        <v>139</v>
      </c>
      <c r="G140" s="4">
        <f>IF(RDG!H20=0,"",RDG!H20)</f>
      </c>
      <c r="H140" s="26">
        <f t="shared" si="6"/>
        <v>4288735.1899999995</v>
      </c>
      <c r="I140" s="4">
        <f t="shared" si="7"/>
        <v>0</v>
      </c>
      <c r="J140" s="27">
        <f>RDG!I20</f>
        <v>974727</v>
      </c>
      <c r="K140" s="27">
        <f>RDG!J20</f>
        <v>1055347</v>
      </c>
    </row>
    <row r="141" spans="4:11" ht="12.75">
      <c r="D141" s="4" t="s">
        <v>794</v>
      </c>
      <c r="E141" s="4">
        <v>2</v>
      </c>
      <c r="F141" s="4">
        <f>RDG!G21</f>
        <v>140</v>
      </c>
      <c r="G141" s="4">
        <f>IF(RDG!H21=0,"",RDG!H21)</f>
      </c>
      <c r="H141" s="26">
        <f t="shared" si="6"/>
        <v>2878380.4</v>
      </c>
      <c r="I141" s="4">
        <f t="shared" si="7"/>
        <v>0</v>
      </c>
      <c r="J141" s="27">
        <f>RDG!I21</f>
        <v>647954</v>
      </c>
      <c r="K141" s="27">
        <f>RDG!J21</f>
        <v>704016</v>
      </c>
    </row>
    <row r="142" spans="4:11" ht="12.75">
      <c r="D142" s="4" t="s">
        <v>794</v>
      </c>
      <c r="E142" s="4">
        <v>2</v>
      </c>
      <c r="F142" s="4">
        <f>RDG!G22</f>
        <v>141</v>
      </c>
      <c r="G142" s="4">
        <f>IF(RDG!H22=0,"",RDG!H22)</f>
      </c>
      <c r="H142" s="26">
        <f t="shared" si="6"/>
        <v>835344.63</v>
      </c>
      <c r="I142" s="4">
        <f t="shared" si="7"/>
        <v>0</v>
      </c>
      <c r="J142" s="27">
        <f>RDG!I22</f>
        <v>188721</v>
      </c>
      <c r="K142" s="27">
        <f>RDG!J22</f>
        <v>201861</v>
      </c>
    </row>
    <row r="143" spans="4:11" ht="12.75">
      <c r="D143" s="4" t="s">
        <v>794</v>
      </c>
      <c r="E143" s="4">
        <v>2</v>
      </c>
      <c r="F143" s="4">
        <f>RDG!G23</f>
        <v>142</v>
      </c>
      <c r="G143" s="4">
        <f>IF(RDG!H23=0,"",RDG!H23)</f>
      </c>
      <c r="H143" s="26">
        <f t="shared" si="6"/>
        <v>620528.64</v>
      </c>
      <c r="I143" s="4">
        <f t="shared" si="7"/>
        <v>0</v>
      </c>
      <c r="J143" s="27">
        <f>RDG!I23</f>
        <v>138052</v>
      </c>
      <c r="K143" s="27">
        <f>RDG!J23</f>
        <v>149470</v>
      </c>
    </row>
    <row r="144" spans="4:11" ht="12.75">
      <c r="D144" s="4" t="s">
        <v>794</v>
      </c>
      <c r="E144" s="4">
        <v>2</v>
      </c>
      <c r="F144" s="4">
        <f>RDG!G24</f>
        <v>143</v>
      </c>
      <c r="G144" s="4">
        <f>IF(RDG!H24=0,"",RDG!H24)</f>
      </c>
      <c r="H144" s="26">
        <f t="shared" si="6"/>
        <v>62379.46</v>
      </c>
      <c r="I144" s="4">
        <f t="shared" si="7"/>
        <v>0</v>
      </c>
      <c r="J144" s="27">
        <f>RDG!I24</f>
        <v>8158</v>
      </c>
      <c r="K144" s="27">
        <f>RDG!J24</f>
        <v>17732</v>
      </c>
    </row>
    <row r="145" spans="4:11" ht="12.75">
      <c r="D145" s="4" t="s">
        <v>794</v>
      </c>
      <c r="E145" s="4">
        <v>2</v>
      </c>
      <c r="F145" s="4">
        <f>RDG!G25</f>
        <v>144</v>
      </c>
      <c r="G145" s="4">
        <f>IF(RDG!H25=0,"",RDG!H25)</f>
      </c>
      <c r="H145" s="26">
        <f t="shared" si="6"/>
        <v>476208</v>
      </c>
      <c r="I145" s="4">
        <f t="shared" si="7"/>
        <v>0</v>
      </c>
      <c r="J145" s="27">
        <f>RDG!I25</f>
        <v>97166</v>
      </c>
      <c r="K145" s="27">
        <f>RDG!J25</f>
        <v>116767</v>
      </c>
    </row>
    <row r="146" spans="4:11" ht="12.75">
      <c r="D146" s="4" t="s">
        <v>794</v>
      </c>
      <c r="E146" s="4">
        <v>2</v>
      </c>
      <c r="F146" s="4">
        <f>RDG!G26</f>
        <v>145</v>
      </c>
      <c r="G146" s="4">
        <f>IF(RDG!H26=0,"",RDG!H26)</f>
      </c>
      <c r="H146" s="26">
        <f t="shared" si="6"/>
        <v>29697.45</v>
      </c>
      <c r="I146" s="4">
        <f t="shared" si="7"/>
        <v>0</v>
      </c>
      <c r="J146" s="27">
        <f>RDG!I26</f>
        <v>20481</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30107.07</v>
      </c>
      <c r="I148" s="4">
        <f t="shared" si="7"/>
        <v>0</v>
      </c>
      <c r="J148" s="27">
        <f>RDG!I28</f>
        <v>20481</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489.8</v>
      </c>
      <c r="I156" s="4">
        <f t="shared" si="7"/>
        <v>0</v>
      </c>
      <c r="J156" s="27">
        <f>RDG!I36</f>
        <v>316</v>
      </c>
      <c r="K156" s="27">
        <f>RDG!J36</f>
        <v>0</v>
      </c>
    </row>
    <row r="157" spans="4:11" ht="12.75">
      <c r="D157" s="4" t="s">
        <v>794</v>
      </c>
      <c r="E157" s="4">
        <v>2</v>
      </c>
      <c r="F157" s="4">
        <f>RDG!G37</f>
        <v>156</v>
      </c>
      <c r="G157" s="4">
        <f>IF(RDG!H37=0,"",RDG!H37)</f>
      </c>
      <c r="H157" s="26">
        <f t="shared" si="6"/>
        <v>10.920000000000002</v>
      </c>
      <c r="I157" s="4">
        <f t="shared" si="7"/>
        <v>0</v>
      </c>
      <c r="J157" s="27">
        <f>RDG!I37</f>
        <v>5</v>
      </c>
      <c r="K157" s="27">
        <f>RDG!J37</f>
        <v>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11.41</v>
      </c>
      <c r="I164" s="4">
        <f t="shared" si="7"/>
        <v>0</v>
      </c>
      <c r="J164" s="27">
        <f>RDG!I44</f>
        <v>5</v>
      </c>
      <c r="K164" s="27">
        <f>RDG!J44</f>
        <v>1</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8069708.43</v>
      </c>
      <c r="I180" s="4">
        <f t="shared" si="7"/>
        <v>0</v>
      </c>
      <c r="J180" s="27">
        <f>RDG!I60</f>
        <v>1442603</v>
      </c>
      <c r="K180" s="27">
        <f>RDG!J60</f>
        <v>1532807</v>
      </c>
    </row>
    <row r="181" spans="4:11" ht="12.75">
      <c r="D181" s="4" t="s">
        <v>794</v>
      </c>
      <c r="E181" s="4">
        <v>2</v>
      </c>
      <c r="F181" s="4">
        <f>RDG!G61</f>
        <v>180</v>
      </c>
      <c r="G181" s="4">
        <f>IF(RDG!H61=0,"",RDG!H61)</f>
      </c>
      <c r="H181" s="26">
        <f t="shared" si="6"/>
        <v>8082108</v>
      </c>
      <c r="I181" s="4">
        <f t="shared" si="7"/>
        <v>0</v>
      </c>
      <c r="J181" s="27">
        <f>RDG!I61</f>
        <v>1441664</v>
      </c>
      <c r="K181" s="27">
        <f>RDG!J61</f>
        <v>1524198</v>
      </c>
    </row>
    <row r="182" spans="4:11" ht="12.75">
      <c r="D182" s="4" t="s">
        <v>794</v>
      </c>
      <c r="E182" s="4">
        <v>2</v>
      </c>
      <c r="F182" s="4">
        <f>RDG!G62</f>
        <v>181</v>
      </c>
      <c r="G182" s="4">
        <f>IF(RDG!H62=0,"",RDG!H62)</f>
      </c>
      <c r="H182" s="26">
        <f t="shared" si="6"/>
        <v>32864.17</v>
      </c>
      <c r="I182" s="4">
        <f t="shared" si="7"/>
        <v>0</v>
      </c>
      <c r="J182" s="27">
        <f>RDG!I62</f>
        <v>939</v>
      </c>
      <c r="K182" s="27">
        <f>RDG!J62</f>
        <v>8609</v>
      </c>
    </row>
    <row r="183" spans="4:11" ht="12.75">
      <c r="D183" s="4" t="s">
        <v>794</v>
      </c>
      <c r="E183" s="4">
        <v>2</v>
      </c>
      <c r="F183" s="4">
        <f>RDG!G63</f>
        <v>182</v>
      </c>
      <c r="G183" s="4">
        <f>IF(RDG!H63=0,"",RDG!H63)</f>
      </c>
      <c r="H183" s="26">
        <f t="shared" si="6"/>
        <v>33045.740000000005</v>
      </c>
      <c r="I183" s="4">
        <f t="shared" si="7"/>
        <v>0</v>
      </c>
      <c r="J183" s="27">
        <f>RDG!I63</f>
        <v>939</v>
      </c>
      <c r="K183" s="27">
        <f>RDG!J63</f>
        <v>8609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33590.450000000004</v>
      </c>
      <c r="I186" s="4">
        <f t="shared" si="7"/>
        <v>0</v>
      </c>
      <c r="J186" s="27">
        <f>RDG!I66</f>
        <v>939</v>
      </c>
      <c r="K186" s="27">
        <f>RDG!J66</f>
        <v>8609</v>
      </c>
    </row>
    <row r="187" spans="4:11" ht="12.75">
      <c r="D187" s="4" t="s">
        <v>794</v>
      </c>
      <c r="E187" s="4">
        <v>2</v>
      </c>
      <c r="F187" s="4">
        <f>RDG!G67</f>
        <v>186</v>
      </c>
      <c r="G187" s="4">
        <f>IF(RDG!H67=0,"",RDG!H67)</f>
      </c>
      <c r="H187" s="26">
        <f t="shared" si="6"/>
        <v>33772.02</v>
      </c>
      <c r="I187" s="4">
        <f t="shared" si="7"/>
        <v>0</v>
      </c>
      <c r="J187" s="27">
        <f>RDG!I67</f>
        <v>939</v>
      </c>
      <c r="K187" s="27">
        <f>RDG!J67</f>
        <v>8609</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10557649.299999999</v>
      </c>
      <c r="I243" s="4">
        <f t="shared" si="13"/>
        <v>0</v>
      </c>
      <c r="J243" s="27">
        <f>Dodatni!I26</f>
        <v>1381333</v>
      </c>
      <c r="K243" s="27">
        <f>Dodatni!J26</f>
        <v>1490666</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10993915.8</v>
      </c>
      <c r="I253" s="4">
        <f t="shared" si="13"/>
        <v>0</v>
      </c>
      <c r="J253" s="27">
        <f>Dodatni!I37</f>
        <v>1381333</v>
      </c>
      <c r="K253" s="27">
        <f>Dodatni!J37</f>
        <v>1490666</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709152.7799999999</v>
      </c>
      <c r="I263" s="4">
        <f t="shared" si="13"/>
        <v>0</v>
      </c>
      <c r="J263" s="27">
        <f>Dodatni!I50</f>
        <v>107307</v>
      </c>
      <c r="K263" s="27">
        <f>Dodatni!J50</f>
        <v>81681</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76154.56</v>
      </c>
      <c r="I273" s="4">
        <f t="shared" si="13"/>
        <v>0</v>
      </c>
      <c r="J273" s="27">
        <f>Dodatni!I60</f>
        <v>2488</v>
      </c>
      <c r="K273" s="27">
        <f>Dodatni!J60</f>
        <v>12755</v>
      </c>
    </row>
    <row r="274" spans="4:11" ht="12.75">
      <c r="D274" s="4" t="s">
        <v>555</v>
      </c>
      <c r="E274" s="4">
        <v>3</v>
      </c>
      <c r="F274" s="4">
        <f>Dodatni!H61</f>
        <v>273</v>
      </c>
      <c r="H274" s="26">
        <f t="shared" si="12"/>
        <v>21310.379999999997</v>
      </c>
      <c r="I274" s="4">
        <f t="shared" si="13"/>
        <v>0</v>
      </c>
      <c r="J274" s="27">
        <f>Dodatni!I61</f>
        <v>2488</v>
      </c>
      <c r="K274" s="27">
        <f>Dodatni!J61</f>
        <v>2659</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5086.68</v>
      </c>
      <c r="I277" s="4">
        <f t="shared" si="13"/>
        <v>0</v>
      </c>
      <c r="J277" s="27">
        <f>Dodatni!I64</f>
        <v>637</v>
      </c>
      <c r="K277" s="27">
        <f>Dodatni!J64</f>
        <v>603</v>
      </c>
    </row>
    <row r="278" spans="4:11" ht="12.75">
      <c r="D278" s="4" t="s">
        <v>555</v>
      </c>
      <c r="E278" s="4">
        <v>3</v>
      </c>
      <c r="F278" s="4">
        <f>Dodatni!H65</f>
        <v>277</v>
      </c>
      <c r="H278" s="26">
        <f t="shared" si="12"/>
        <v>691508.34</v>
      </c>
      <c r="I278" s="4">
        <f t="shared" si="13"/>
        <v>0</v>
      </c>
      <c r="J278" s="27">
        <f>Dodatni!I65</f>
        <v>74954</v>
      </c>
      <c r="K278" s="27">
        <f>Dodatni!J65</f>
        <v>87344</v>
      </c>
    </row>
    <row r="279" spans="4:11" ht="12.75">
      <c r="D279" s="4" t="s">
        <v>555</v>
      </c>
      <c r="E279" s="4">
        <v>3</v>
      </c>
      <c r="F279" s="4">
        <f>Dodatni!H66</f>
        <v>278</v>
      </c>
      <c r="H279" s="26">
        <f t="shared" si="12"/>
        <v>22240</v>
      </c>
      <c r="I279" s="4">
        <f t="shared" si="13"/>
        <v>0</v>
      </c>
      <c r="J279" s="27">
        <f>Dodatni!I66</f>
        <v>8000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Komunalno društvo Biskupija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22300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22596900244</v>
      </c>
      <c r="V4" s="206" t="s">
        <v>2737</v>
      </c>
      <c r="W4" s="224" t="str">
        <f>RefStr!F31</f>
        <v>Knin</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01571028</v>
      </c>
      <c r="V5" s="206" t="s">
        <v>2738</v>
      </c>
      <c r="W5" s="224" t="str">
        <f>RefStr!C33</f>
        <v>Biskupija, Trg Ivana Meštrovića 1</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060176874</v>
      </c>
      <c r="V6" s="206" t="s">
        <v>2968</v>
      </c>
      <c r="W6" s="224" t="str">
        <f>RefStr!L35</f>
        <v>022/660-332</v>
      </c>
      <c r="X6" s="206" t="s">
        <v>2926</v>
      </c>
      <c r="Y6" s="224" t="str">
        <f>RefStr!C68</f>
        <v>Anita Bralić</v>
      </c>
      <c r="Z6" s="206" t="s">
        <v>2952</v>
      </c>
      <c r="AA6" s="224">
        <f>RefStr!C46</f>
        <v>0</v>
      </c>
    </row>
    <row r="7" spans="1:27" ht="13.5" customHeight="1">
      <c r="A7" s="504"/>
      <c r="B7" s="505"/>
      <c r="C7" s="505"/>
      <c r="D7" s="505"/>
      <c r="E7" s="505"/>
      <c r="F7" s="505"/>
      <c r="G7" s="505"/>
      <c r="H7" s="505"/>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KOMUNALNO.BISKUPIJA@GMAIL.COM</v>
      </c>
      <c r="X7" s="206" t="s">
        <v>2927</v>
      </c>
      <c r="Y7" s="224" t="str">
        <f>RefStr!C70</f>
        <v>022/660-332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KOMUNALNO.BISKUPIJA@GMAIL.COM</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13</v>
      </c>
      <c r="Q9" s="223">
        <f>RefStr!F58</f>
        <v>13</v>
      </c>
      <c r="R9" s="206" t="s">
        <v>914</v>
      </c>
      <c r="S9" s="224">
        <f>IF(RefStr!F4&lt;&gt;"",RefStr!F4,0)</f>
        <v>44561</v>
      </c>
      <c r="T9" s="206" t="s">
        <v>891</v>
      </c>
      <c r="U9" s="224">
        <f>RefStr!C39</f>
        <v>310</v>
      </c>
      <c r="V9" s="206" t="s">
        <v>2951</v>
      </c>
      <c r="W9" s="224" t="str">
        <f>RefStr!D42</f>
        <v>Skupljanje neopasnog otpada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13</v>
      </c>
      <c r="Q10" s="225">
        <f>RefStr!F56</f>
        <v>13</v>
      </c>
      <c r="R10" s="208" t="s">
        <v>917</v>
      </c>
      <c r="S10" s="225">
        <f>RefStr!C23</f>
        <v>1</v>
      </c>
      <c r="T10" s="208" t="s">
        <v>2973</v>
      </c>
      <c r="U10" s="225" t="str">
        <f>RefStr!D39</f>
        <v>Biskupija</v>
      </c>
      <c r="V10" s="232"/>
      <c r="W10" s="233"/>
      <c r="X10" s="234" t="s">
        <v>2279</v>
      </c>
      <c r="Y10" s="235">
        <f>RefStr!F12</f>
        <v>2021</v>
      </c>
      <c r="Z10" s="208" t="s">
        <v>1771</v>
      </c>
      <c r="AA10" s="225" t="str">
        <f>RefStr!A75</f>
        <v>Ilić Jovanka</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C:\Users\Korisnik\Desktop\[GFI-POD 2021.xls]RefStr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0" activePane="bottomLeft" state="frozen"/>
      <selection pane="topLeft" activeCell="A1" sqref="A1"/>
      <selection pane="bottomLeft" activeCell="A76" sqref="A76:E76"/>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157102.8</v>
      </c>
    </row>
    <row r="13" spans="4:17" ht="9.75" customHeight="1">
      <c r="D13" s="152"/>
      <c r="E13" s="158"/>
      <c r="H13" s="23"/>
      <c r="I13" s="159"/>
      <c r="J13" s="159"/>
      <c r="K13" s="152"/>
      <c r="L13" s="152"/>
      <c r="M13" s="152"/>
      <c r="N13" s="152"/>
      <c r="P13" s="50" t="s">
        <v>1561</v>
      </c>
      <c r="Q13" s="51">
        <f>INT(VALUE(M27))/50</f>
        <v>1203537.48</v>
      </c>
    </row>
    <row r="14" spans="1:17" ht="15">
      <c r="A14" s="289" t="s">
        <v>1312</v>
      </c>
      <c r="B14" s="289"/>
      <c r="C14" s="289"/>
      <c r="D14" s="160"/>
      <c r="E14" s="161"/>
      <c r="F14" s="287"/>
      <c r="G14" s="288"/>
      <c r="H14" s="288"/>
      <c r="I14" s="152"/>
      <c r="J14" s="310" t="s">
        <v>1978</v>
      </c>
      <c r="K14" s="311"/>
      <c r="L14" s="311"/>
      <c r="M14" s="311"/>
      <c r="N14" s="311"/>
      <c r="P14" s="50" t="s">
        <v>1316</v>
      </c>
      <c r="Q14" s="51">
        <f>INT(VALUE(C27))/100</f>
        <v>225969002.44</v>
      </c>
    </row>
    <row r="15" spans="1:17" ht="19.5" customHeight="1">
      <c r="A15" s="307">
        <f>Skriveni!B59</f>
        <v>300990635.43</v>
      </c>
      <c r="B15" s="308"/>
      <c r="C15" s="309"/>
      <c r="D15" s="56"/>
      <c r="E15" s="56"/>
      <c r="F15" s="56"/>
      <c r="G15" s="56"/>
      <c r="H15" s="56"/>
      <c r="I15" s="56"/>
      <c r="J15" s="56"/>
      <c r="K15" s="56"/>
      <c r="L15" s="56"/>
      <c r="M15" s="56"/>
      <c r="N15" s="56"/>
      <c r="P15" s="50" t="s">
        <v>887</v>
      </c>
      <c r="Q15" s="51">
        <f>LEN(Skriveni!B9)</f>
        <v>34</v>
      </c>
    </row>
    <row r="16" spans="4:17" ht="12.75" customHeight="1">
      <c r="D16" s="56"/>
      <c r="E16" s="56"/>
      <c r="F16" s="56"/>
      <c r="G16" s="56"/>
      <c r="H16" s="56"/>
      <c r="I16" s="56"/>
      <c r="P16" s="50" t="s">
        <v>888</v>
      </c>
      <c r="Q16" s="51">
        <f>INT(VALUE(C31))/100</f>
        <v>223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4</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2991</v>
      </c>
      <c r="P19" s="50" t="s">
        <v>890</v>
      </c>
      <c r="Q19" s="51">
        <f>LEN(Skriveni!B12)</f>
        <v>33</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310</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3811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22300</v>
      </c>
      <c r="D31" s="343" t="s">
        <v>929</v>
      </c>
      <c r="E31" s="344"/>
      <c r="F31" s="345" t="s">
        <v>232</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2986</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2987</v>
      </c>
      <c r="D35" s="277"/>
      <c r="E35" s="277"/>
      <c r="F35" s="277"/>
      <c r="G35" s="277"/>
      <c r="H35" s="277"/>
      <c r="I35" s="278"/>
      <c r="J35" s="275" t="s">
        <v>1750</v>
      </c>
      <c r="K35" s="296"/>
      <c r="L35" s="282" t="s">
        <v>2988</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310</v>
      </c>
      <c r="D39" s="358" t="str">
        <f>IF(C39="","Upišite šifru grada/općine",IF(ISNA(LOOKUP(C39,A177:A732,A177:A732)),"Šifra grada/općine ne postoji",IF(LOOKUP(C39,A177:A732,A177:A732)&lt;&gt;C39,"Šifra grada/općine ne postoji",LOOKUP(C39,A177:A732,B177:B732))))</f>
        <v>Biskupija</v>
      </c>
      <c r="E39" s="359"/>
      <c r="F39" s="359"/>
      <c r="G39" s="359"/>
      <c r="H39" s="279" t="s">
        <v>2109</v>
      </c>
      <c r="I39" s="280"/>
      <c r="J39" s="54">
        <f>IF(C39&gt;0,LOOKUP(C39,A177:A732,C177:C732),"")</f>
        <v>15</v>
      </c>
      <c r="K39" s="350" t="str">
        <f>IF(J39="","Upišite šifru grada/općine",LOOKUP(J39,A153:A173,B153:B173))</f>
        <v>ŠIBENSKO-KNINSKA</v>
      </c>
      <c r="L39" s="350"/>
      <c r="M39" s="350"/>
      <c r="N39" s="350"/>
      <c r="P39" s="50" t="s">
        <v>896</v>
      </c>
      <c r="Q39" s="51">
        <f>C56+2*F56+3*C58+4*F58</f>
        <v>130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2350</v>
      </c>
      <c r="D42" s="356" t="str">
        <f>IF(C42="","Upišite šifru razreda glavne djelatnosti",IF(ISNA(LOOKUP(C42,A736:A1351,A736:A1351)),"Šifra NKD-a ne postoji",IF(LOOKUP(C42,A736:A1351,A736:A1351)&lt;&gt;C42,"Šifra NKD-a ne postoji",LOOKUP(C42,A736:A1351,B736:B1351))))</f>
        <v>Skupljanje neopasnog otpada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13</v>
      </c>
      <c r="D56" s="272" t="s">
        <v>2653</v>
      </c>
      <c r="E56" s="362"/>
      <c r="F56" s="40">
        <v>13</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13</v>
      </c>
      <c r="D58" s="354" t="s">
        <v>2653</v>
      </c>
      <c r="E58" s="354"/>
      <c r="F58" s="40">
        <v>13</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2988</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2987</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2992</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6"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22596900244; Komunalno društvo Biskupija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176634</v>
      </c>
      <c r="J10" s="66">
        <f>J11+J18+J28+J39+J44</f>
        <v>166910</v>
      </c>
    </row>
    <row r="11" spans="1:10" ht="13.5" customHeight="1">
      <c r="A11" s="390" t="s">
        <v>904</v>
      </c>
      <c r="B11" s="390"/>
      <c r="C11" s="390"/>
      <c r="D11" s="390"/>
      <c r="E11" s="390"/>
      <c r="F11" s="390"/>
      <c r="G11" s="15">
        <v>3</v>
      </c>
      <c r="H11" s="16"/>
      <c r="I11" s="66">
        <f>SUM(I12:I17)</f>
        <v>1008</v>
      </c>
      <c r="J11" s="66">
        <f>SUM(J12:J17)</f>
        <v>458</v>
      </c>
    </row>
    <row r="12" spans="1:10" ht="13.5" customHeight="1">
      <c r="A12" s="387" t="s">
        <v>1887</v>
      </c>
      <c r="B12" s="387"/>
      <c r="C12" s="387"/>
      <c r="D12" s="387"/>
      <c r="E12" s="387"/>
      <c r="F12" s="387"/>
      <c r="G12" s="15">
        <v>4</v>
      </c>
      <c r="H12" s="16"/>
      <c r="I12" s="67">
        <v>1008</v>
      </c>
      <c r="J12" s="67">
        <v>458</v>
      </c>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175626</v>
      </c>
      <c r="J18" s="66">
        <f>SUM(J19:J27)</f>
        <v>166452</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v>175626</v>
      </c>
      <c r="J21" s="67">
        <v>166452</v>
      </c>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127965</v>
      </c>
      <c r="J45" s="66">
        <f>J46+J54+J61+J71</f>
        <v>218400</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26950</v>
      </c>
      <c r="J54" s="66">
        <f>SUM(J55:J60)</f>
        <v>55305</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25229</v>
      </c>
      <c r="J57" s="67">
        <v>55305</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1721</v>
      </c>
      <c r="J59" s="67"/>
    </row>
    <row r="60" spans="1:10" ht="13.5" customHeight="1">
      <c r="A60" s="387" t="s">
        <v>1255</v>
      </c>
      <c r="B60" s="387"/>
      <c r="C60" s="387"/>
      <c r="D60" s="387"/>
      <c r="E60" s="387"/>
      <c r="F60" s="387"/>
      <c r="G60" s="15">
        <v>52</v>
      </c>
      <c r="H60" s="16"/>
      <c r="I60" s="67"/>
      <c r="J60" s="67"/>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101015</v>
      </c>
      <c r="J71" s="67">
        <v>163095</v>
      </c>
    </row>
    <row r="72" spans="1:10" ht="24.75" customHeight="1">
      <c r="A72" s="385" t="s">
        <v>591</v>
      </c>
      <c r="B72" s="385"/>
      <c r="C72" s="385"/>
      <c r="D72" s="385"/>
      <c r="E72" s="385"/>
      <c r="F72" s="385"/>
      <c r="G72" s="15">
        <v>64</v>
      </c>
      <c r="H72" s="16"/>
      <c r="I72" s="67">
        <v>24057</v>
      </c>
      <c r="J72" s="67"/>
    </row>
    <row r="73" spans="1:10" ht="13.5" customHeight="1">
      <c r="A73" s="385" t="s">
        <v>1267</v>
      </c>
      <c r="B73" s="385"/>
      <c r="C73" s="385"/>
      <c r="D73" s="385"/>
      <c r="E73" s="385"/>
      <c r="F73" s="385"/>
      <c r="G73" s="15">
        <v>65</v>
      </c>
      <c r="H73" s="16"/>
      <c r="I73" s="66">
        <f>I9+I10+I45+I72</f>
        <v>328656</v>
      </c>
      <c r="J73" s="66">
        <f>J9+J10+J45+J72</f>
        <v>385310</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55524</v>
      </c>
      <c r="J76" s="66">
        <f>J77+J78+J79+J85+J86+J92+J95+J98</f>
        <v>64133</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34585</v>
      </c>
      <c r="J92" s="66">
        <f>J93-J94</f>
        <v>35524</v>
      </c>
      <c r="L92" s="2" t="s">
        <v>1209</v>
      </c>
    </row>
    <row r="93" spans="1:10" ht="13.5" customHeight="1">
      <c r="A93" s="387" t="s">
        <v>2830</v>
      </c>
      <c r="B93" s="387"/>
      <c r="C93" s="387"/>
      <c r="D93" s="387"/>
      <c r="E93" s="387"/>
      <c r="F93" s="387"/>
      <c r="G93" s="15">
        <v>84</v>
      </c>
      <c r="H93" s="16"/>
      <c r="I93" s="67">
        <v>34585</v>
      </c>
      <c r="J93" s="67">
        <v>35524</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939</v>
      </c>
      <c r="J95" s="66">
        <f>J96-J97</f>
        <v>8609</v>
      </c>
      <c r="L95" s="2" t="s">
        <v>1209</v>
      </c>
    </row>
    <row r="96" spans="1:10" ht="13.5" customHeight="1">
      <c r="A96" s="387" t="s">
        <v>1257</v>
      </c>
      <c r="B96" s="387"/>
      <c r="C96" s="387"/>
      <c r="D96" s="387"/>
      <c r="E96" s="387"/>
      <c r="F96" s="387"/>
      <c r="G96" s="15">
        <v>87</v>
      </c>
      <c r="H96" s="16"/>
      <c r="I96" s="67">
        <v>939</v>
      </c>
      <c r="J96" s="67">
        <v>8609</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120420</v>
      </c>
      <c r="J118" s="66">
        <f>SUM(J119:J132)</f>
        <v>161680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0</v>
      </c>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9144</v>
      </c>
      <c r="J126" s="67">
        <v>8228</v>
      </c>
    </row>
    <row r="127" spans="1:10" ht="13.5" customHeight="1">
      <c r="A127" s="387" t="s">
        <v>2018</v>
      </c>
      <c r="B127" s="387"/>
      <c r="C127" s="387"/>
      <c r="D127" s="387"/>
      <c r="E127" s="387"/>
      <c r="F127" s="387"/>
      <c r="G127" s="15">
        <v>118</v>
      </c>
      <c r="H127" s="16"/>
      <c r="I127" s="67">
        <v>0</v>
      </c>
      <c r="J127" s="67"/>
    </row>
    <row r="128" spans="1:10" ht="13.5" customHeight="1">
      <c r="A128" s="387" t="s">
        <v>2022</v>
      </c>
      <c r="B128" s="387"/>
      <c r="C128" s="387"/>
      <c r="D128" s="387"/>
      <c r="E128" s="387"/>
      <c r="F128" s="387"/>
      <c r="G128" s="15">
        <v>119</v>
      </c>
      <c r="H128" s="16"/>
      <c r="I128" s="67">
        <v>51360</v>
      </c>
      <c r="J128" s="67">
        <v>76928</v>
      </c>
    </row>
    <row r="129" spans="1:10" ht="13.5" customHeight="1">
      <c r="A129" s="387" t="s">
        <v>2023</v>
      </c>
      <c r="B129" s="387"/>
      <c r="C129" s="387"/>
      <c r="D129" s="387"/>
      <c r="E129" s="387"/>
      <c r="F129" s="387"/>
      <c r="G129" s="15">
        <v>120</v>
      </c>
      <c r="H129" s="16"/>
      <c r="I129" s="67">
        <v>44938</v>
      </c>
      <c r="J129" s="67">
        <v>63415</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14978</v>
      </c>
      <c r="J132" s="67">
        <v>13109</v>
      </c>
    </row>
    <row r="133" spans="1:10" ht="24.75" customHeight="1">
      <c r="A133" s="385" t="s">
        <v>593</v>
      </c>
      <c r="B133" s="385"/>
      <c r="C133" s="385"/>
      <c r="D133" s="385"/>
      <c r="E133" s="385"/>
      <c r="F133" s="385"/>
      <c r="G133" s="15">
        <v>124</v>
      </c>
      <c r="H133" s="16"/>
      <c r="I133" s="67">
        <v>152712</v>
      </c>
      <c r="J133" s="67">
        <v>159497</v>
      </c>
    </row>
    <row r="134" spans="1:10" ht="13.5" customHeight="1">
      <c r="A134" s="385" t="s">
        <v>360</v>
      </c>
      <c r="B134" s="385"/>
      <c r="C134" s="385"/>
      <c r="D134" s="385"/>
      <c r="E134" s="385"/>
      <c r="F134" s="385"/>
      <c r="G134" s="15">
        <v>125</v>
      </c>
      <c r="H134" s="16"/>
      <c r="I134" s="66">
        <f>I76+I99+I106+I118+I133</f>
        <v>328656</v>
      </c>
      <c r="J134" s="66">
        <f>J76+J99+J106+J118+J133</f>
        <v>385310</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18" sqref="J18"/>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22596900244; Komunalno društvo Biskupija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1442598</v>
      </c>
      <c r="J8" s="80">
        <f>SUM(J9:J13)</f>
        <v>1532806</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1381333</v>
      </c>
      <c r="J10" s="67">
        <v>1490666</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61265</v>
      </c>
      <c r="J13" s="67">
        <v>42140</v>
      </c>
    </row>
    <row r="14" spans="1:10" s="2" customFormat="1" ht="14.25" customHeight="1">
      <c r="A14" s="385" t="s">
        <v>2492</v>
      </c>
      <c r="B14" s="385"/>
      <c r="C14" s="385"/>
      <c r="D14" s="385"/>
      <c r="E14" s="385"/>
      <c r="F14" s="385"/>
      <c r="G14" s="15">
        <v>133</v>
      </c>
      <c r="H14" s="16"/>
      <c r="I14" s="66">
        <f>I15+I16+I20+I24+I25+I26+I29+I36</f>
        <v>1441664</v>
      </c>
      <c r="J14" s="66">
        <f>J15+J16+J20+J24+J25+J26+J29+J36</f>
        <v>1524198</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340816</v>
      </c>
      <c r="J16" s="66">
        <f>SUM(J17:J19)</f>
        <v>334352</v>
      </c>
    </row>
    <row r="17" spans="1:10" s="2" customFormat="1" ht="14.25" customHeight="1">
      <c r="A17" s="413" t="s">
        <v>1273</v>
      </c>
      <c r="B17" s="413"/>
      <c r="C17" s="413"/>
      <c r="D17" s="413"/>
      <c r="E17" s="413"/>
      <c r="F17" s="413"/>
      <c r="G17" s="15">
        <v>136</v>
      </c>
      <c r="H17" s="16"/>
      <c r="I17" s="67">
        <v>193662</v>
      </c>
      <c r="J17" s="67">
        <v>216970</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147154</v>
      </c>
      <c r="J19" s="67">
        <v>117382</v>
      </c>
    </row>
    <row r="20" spans="1:10" s="2" customFormat="1" ht="14.25" customHeight="1">
      <c r="A20" s="387" t="s">
        <v>2494</v>
      </c>
      <c r="B20" s="387"/>
      <c r="C20" s="387"/>
      <c r="D20" s="387"/>
      <c r="E20" s="387"/>
      <c r="F20" s="387"/>
      <c r="G20" s="15">
        <v>139</v>
      </c>
      <c r="H20" s="16"/>
      <c r="I20" s="66">
        <f>SUM(I21:I23)</f>
        <v>974727</v>
      </c>
      <c r="J20" s="66">
        <f>SUM(J21:J23)</f>
        <v>1055347</v>
      </c>
    </row>
    <row r="21" spans="1:10" s="2" customFormat="1" ht="14.25" customHeight="1">
      <c r="A21" s="413" t="s">
        <v>960</v>
      </c>
      <c r="B21" s="413"/>
      <c r="C21" s="413"/>
      <c r="D21" s="413"/>
      <c r="E21" s="413"/>
      <c r="F21" s="413"/>
      <c r="G21" s="15">
        <v>140</v>
      </c>
      <c r="H21" s="16"/>
      <c r="I21" s="67">
        <v>647954</v>
      </c>
      <c r="J21" s="67">
        <v>704016</v>
      </c>
    </row>
    <row r="22" spans="1:10" s="2" customFormat="1" ht="14.25" customHeight="1">
      <c r="A22" s="413" t="s">
        <v>1883</v>
      </c>
      <c r="B22" s="413"/>
      <c r="C22" s="413"/>
      <c r="D22" s="413"/>
      <c r="E22" s="413"/>
      <c r="F22" s="413"/>
      <c r="G22" s="15">
        <v>141</v>
      </c>
      <c r="H22" s="16"/>
      <c r="I22" s="67">
        <v>188721</v>
      </c>
      <c r="J22" s="67">
        <v>201861</v>
      </c>
    </row>
    <row r="23" spans="1:10" s="2" customFormat="1" ht="14.25" customHeight="1">
      <c r="A23" s="413" t="s">
        <v>1884</v>
      </c>
      <c r="B23" s="413"/>
      <c r="C23" s="413"/>
      <c r="D23" s="413"/>
      <c r="E23" s="413"/>
      <c r="F23" s="413"/>
      <c r="G23" s="15">
        <v>142</v>
      </c>
      <c r="H23" s="16"/>
      <c r="I23" s="67">
        <v>138052</v>
      </c>
      <c r="J23" s="67">
        <v>149470</v>
      </c>
    </row>
    <row r="24" spans="1:10" s="2" customFormat="1" ht="14.25" customHeight="1">
      <c r="A24" s="387" t="s">
        <v>1006</v>
      </c>
      <c r="B24" s="387"/>
      <c r="C24" s="387"/>
      <c r="D24" s="387"/>
      <c r="E24" s="387"/>
      <c r="F24" s="387"/>
      <c r="G24" s="15">
        <v>143</v>
      </c>
      <c r="H24" s="16"/>
      <c r="I24" s="67">
        <v>8158</v>
      </c>
      <c r="J24" s="67">
        <v>17732</v>
      </c>
    </row>
    <row r="25" spans="1:10" s="2" customFormat="1" ht="14.25" customHeight="1">
      <c r="A25" s="387" t="s">
        <v>1007</v>
      </c>
      <c r="B25" s="387"/>
      <c r="C25" s="387"/>
      <c r="D25" s="387"/>
      <c r="E25" s="387"/>
      <c r="F25" s="387"/>
      <c r="G25" s="15">
        <v>144</v>
      </c>
      <c r="H25" s="16"/>
      <c r="I25" s="67">
        <v>97166</v>
      </c>
      <c r="J25" s="67">
        <v>116767</v>
      </c>
    </row>
    <row r="26" spans="1:12" s="2" customFormat="1" ht="14.25" customHeight="1">
      <c r="A26" s="387" t="s">
        <v>2495</v>
      </c>
      <c r="B26" s="387"/>
      <c r="C26" s="387"/>
      <c r="D26" s="387"/>
      <c r="E26" s="387"/>
      <c r="F26" s="387"/>
      <c r="G26" s="15">
        <v>145</v>
      </c>
      <c r="H26" s="16"/>
      <c r="I26" s="66">
        <f>SUM(I27:I28)</f>
        <v>20481</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20481</v>
      </c>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316</v>
      </c>
      <c r="J36" s="67"/>
    </row>
    <row r="37" spans="1:10" s="2" customFormat="1" ht="14.25" customHeight="1">
      <c r="A37" s="385" t="s">
        <v>2497</v>
      </c>
      <c r="B37" s="385"/>
      <c r="C37" s="385"/>
      <c r="D37" s="385"/>
      <c r="E37" s="385"/>
      <c r="F37" s="385"/>
      <c r="G37" s="15">
        <v>156</v>
      </c>
      <c r="H37" s="16"/>
      <c r="I37" s="66">
        <f>SUM(I38:I47)</f>
        <v>5</v>
      </c>
      <c r="J37" s="66">
        <f>SUM(J38:J47)</f>
        <v>1</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5</v>
      </c>
      <c r="J44" s="67">
        <v>1</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c r="J51" s="67"/>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1442603</v>
      </c>
      <c r="J60" s="66">
        <f>J8+J37+J56+J57</f>
        <v>1532807</v>
      </c>
    </row>
    <row r="61" spans="1:10" s="2" customFormat="1" ht="14.25" customHeight="1">
      <c r="A61" s="385" t="s">
        <v>2500</v>
      </c>
      <c r="B61" s="385"/>
      <c r="C61" s="385"/>
      <c r="D61" s="385"/>
      <c r="E61" s="385"/>
      <c r="F61" s="385"/>
      <c r="G61" s="15">
        <v>180</v>
      </c>
      <c r="H61" s="16"/>
      <c r="I61" s="66">
        <f>I14+I48+I58+I59</f>
        <v>1441664</v>
      </c>
      <c r="J61" s="66">
        <f>J14+J48+J58+J59</f>
        <v>1524198</v>
      </c>
    </row>
    <row r="62" spans="1:12" s="2" customFormat="1" ht="14.25" customHeight="1">
      <c r="A62" s="385" t="s">
        <v>2501</v>
      </c>
      <c r="B62" s="385"/>
      <c r="C62" s="385"/>
      <c r="D62" s="385"/>
      <c r="E62" s="385"/>
      <c r="F62" s="385"/>
      <c r="G62" s="15">
        <v>181</v>
      </c>
      <c r="H62" s="16"/>
      <c r="I62" s="66">
        <f>I60-I61</f>
        <v>939</v>
      </c>
      <c r="J62" s="66">
        <f>J60-J61</f>
        <v>8609</v>
      </c>
      <c r="L62" s="2" t="s">
        <v>1209</v>
      </c>
    </row>
    <row r="63" spans="1:10" s="2" customFormat="1" ht="14.25" customHeight="1">
      <c r="A63" s="408" t="s">
        <v>2502</v>
      </c>
      <c r="B63" s="408"/>
      <c r="C63" s="408"/>
      <c r="D63" s="408"/>
      <c r="E63" s="408"/>
      <c r="F63" s="408"/>
      <c r="G63" s="15">
        <v>182</v>
      </c>
      <c r="H63" s="16"/>
      <c r="I63" s="66">
        <f>IF(I60&gt;I61,I60-I61,0)</f>
        <v>939</v>
      </c>
      <c r="J63" s="66">
        <f>IF(J60&gt;J61,J60-J61,0)</f>
        <v>8609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939</v>
      </c>
      <c r="J66" s="66">
        <f>J62-J65</f>
        <v>8609</v>
      </c>
      <c r="L66" s="2" t="s">
        <v>1209</v>
      </c>
    </row>
    <row r="67" spans="1:10" s="2" customFormat="1" ht="14.25" customHeight="1">
      <c r="A67" s="408" t="s">
        <v>2505</v>
      </c>
      <c r="B67" s="408"/>
      <c r="C67" s="408"/>
      <c r="D67" s="408"/>
      <c r="E67" s="408"/>
      <c r="F67" s="408"/>
      <c r="G67" s="15">
        <v>186</v>
      </c>
      <c r="H67" s="16"/>
      <c r="I67" s="66">
        <f>IF(I66&gt;0,I66,0)</f>
        <v>939</v>
      </c>
      <c r="J67" s="66">
        <f>IF(J66&gt;0,J66,0)</f>
        <v>8609</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51" activePane="bottomLeft" state="frozen"/>
      <selection pane="topLeft" activeCell="A1" sqref="A1"/>
      <selection pane="bottomLeft" activeCell="J73" sqref="J7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22596900244; Komunalno društvo Biskupija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1381333</v>
      </c>
      <c r="J26" s="73">
        <v>1490666</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1381333</v>
      </c>
      <c r="J37" s="90">
        <v>1490666</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107307</v>
      </c>
      <c r="J50" s="73">
        <v>81681</v>
      </c>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2488</v>
      </c>
      <c r="J60" s="73">
        <v>12755</v>
      </c>
    </row>
    <row r="61" spans="1:10" s="2" customFormat="1" ht="13.5" customHeight="1">
      <c r="A61" s="448" t="s">
        <v>645</v>
      </c>
      <c r="B61" s="448"/>
      <c r="C61" s="448"/>
      <c r="D61" s="448"/>
      <c r="E61" s="448"/>
      <c r="F61" s="448"/>
      <c r="G61" s="449"/>
      <c r="H61" s="15">
        <v>273</v>
      </c>
      <c r="I61" s="73">
        <v>2488</v>
      </c>
      <c r="J61" s="73">
        <v>2659</v>
      </c>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v>637</v>
      </c>
      <c r="J64" s="73">
        <v>603</v>
      </c>
    </row>
    <row r="65" spans="1:10" s="2" customFormat="1" ht="13.5" customHeight="1">
      <c r="A65" s="408" t="s">
        <v>642</v>
      </c>
      <c r="B65" s="408"/>
      <c r="C65" s="408"/>
      <c r="D65" s="408"/>
      <c r="E65" s="408"/>
      <c r="F65" s="408"/>
      <c r="G65" s="447"/>
      <c r="H65" s="15">
        <v>277</v>
      </c>
      <c r="I65" s="73">
        <v>74954</v>
      </c>
      <c r="J65" s="73">
        <v>87344</v>
      </c>
    </row>
    <row r="66" spans="1:10" s="2" customFormat="1" ht="13.5" customHeight="1">
      <c r="A66" s="448" t="s">
        <v>2658</v>
      </c>
      <c r="B66" s="448"/>
      <c r="C66" s="448"/>
      <c r="D66" s="448"/>
      <c r="E66" s="448"/>
      <c r="F66" s="448"/>
      <c r="G66" s="449"/>
      <c r="H66" s="15">
        <v>278</v>
      </c>
      <c r="I66" s="73">
        <v>8000</v>
      </c>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22596900244; Komunalno društvo Biskupija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22596900244; Komunalno društvo Biskupija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22596900244; Komunalno društvo Biskupija d.o.o.</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2022-03-16T09:55:57Z</cp:lastPrinted>
  <dcterms:created xsi:type="dcterms:W3CDTF">2008-10-17T11:51:54Z</dcterms:created>
  <dcterms:modified xsi:type="dcterms:W3CDTF">2022-03-16T09:56:00Z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